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2 - Projets en cours\2 - Tolochenaz - Chambrettes 7\20. Deviation Conduite EC OFROU\"/>
    </mc:Choice>
  </mc:AlternateContent>
  <xr:revisionPtr revIDLastSave="0" documentId="8_{DF3AADE8-3EB0-4B3F-9289-97D01602C3AC}" xr6:coauthVersionLast="47" xr6:coauthVersionMax="47" xr10:uidLastSave="{00000000-0000-0000-0000-000000000000}"/>
  <bookViews>
    <workbookView xWindow="-51720" yWindow="-3900" windowWidth="51840" windowHeight="21120" xr2:uid="{50F66895-19B3-4360-8712-376D747F130B}"/>
  </bookViews>
  <sheets>
    <sheet name="IMPACT" sheetId="6" r:id="rId1"/>
    <sheet name="COMPENSATION" sheetId="9" r:id="rId2"/>
    <sheet name="RECHERCHE" sheetId="12" state="hidden" r:id="rId3"/>
    <sheet name="lst_essence" sheetId="1" state="hidden" r:id="rId4"/>
    <sheet name="lst_circonference" sheetId="2" state="hidden" r:id="rId5"/>
    <sheet name="lst_sanitaire" sheetId="3" state="hidden" r:id="rId6"/>
    <sheet name="lst_esthetique" sheetId="4" state="hidden" r:id="rId7"/>
    <sheet name="lst_situation" sheetId="5" state="hidden" r:id="rId8"/>
    <sheet name="lst_type" sheetId="7" state="hidden" r:id="rId9"/>
    <sheet name="lst_alternative" sheetId="11" state="hidden" r:id="rId10"/>
  </sheets>
  <definedNames>
    <definedName name="lprpnp_categorie_recherche">RECHERCHE!$C$3</definedName>
    <definedName name="lst_categorie_essence">COMPENSATION!$G$36:$G$38</definedName>
    <definedName name="lst_lprpnp_essence_recherche">RECHERCHE!$E$4</definedName>
    <definedName name="lst_lprpnp_type_autre">lst_type!$F$2</definedName>
    <definedName name="_xlnm.Print_Area" localSheetId="1">COMPENSATION!$A$1:$I$47</definedName>
    <definedName name="_xlnm.Print_Area" localSheetId="0">IMPACT!$A$1:$S$41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50" i="1" l="1"/>
  <c r="K251" i="1"/>
  <c r="K252" i="1"/>
  <c r="D252" i="1"/>
  <c r="D251" i="1"/>
  <c r="D250" i="1"/>
  <c r="E24" i="9" a="1"/>
  <c r="E24" i="9" s="1"/>
  <c r="E25" i="9" a="1"/>
  <c r="E25" i="9" s="1"/>
  <c r="E26" i="9" a="1"/>
  <c r="E26" i="9" s="1"/>
  <c r="E27" i="9" a="1"/>
  <c r="E27" i="9" s="1"/>
  <c r="E28" i="9" a="1"/>
  <c r="E28" i="9" s="1"/>
  <c r="D34" i="9" a="1"/>
  <c r="D34" i="9" s="1"/>
  <c r="E34" i="9" s="1" a="1"/>
  <c r="E34" i="9" s="1"/>
  <c r="D35" i="9" a="1"/>
  <c r="D35" i="9" s="1"/>
  <c r="E35" i="9" s="1" a="1"/>
  <c r="E35" i="9" s="1"/>
  <c r="D36" i="9" a="1"/>
  <c r="D36" i="9" s="1"/>
  <c r="E36" i="9" s="1" a="1"/>
  <c r="E36" i="9" s="1"/>
  <c r="D37" i="9" a="1"/>
  <c r="D37" i="9" s="1"/>
  <c r="E37" i="9" s="1" a="1"/>
  <c r="E37" i="9" s="1"/>
  <c r="D38" i="9" a="1"/>
  <c r="D38" i="9" s="1"/>
  <c r="E38" i="9" s="1" a="1"/>
  <c r="E38" i="9" s="1"/>
  <c r="D24" i="9" a="1"/>
  <c r="D24" i="9" s="1"/>
  <c r="D25" i="9" a="1"/>
  <c r="D25" i="9" s="1"/>
  <c r="D26" i="9" a="1"/>
  <c r="D26" i="9" s="1"/>
  <c r="D27" i="9" a="1"/>
  <c r="D27" i="9" s="1"/>
  <c r="D28" i="9" a="1"/>
  <c r="D28" i="9" s="1"/>
  <c r="G13" i="9"/>
  <c r="G14" i="9"/>
  <c r="G15" i="9"/>
  <c r="G16" i="9"/>
  <c r="G17" i="9"/>
  <c r="G18" i="9"/>
  <c r="G4" i="9"/>
  <c r="G5" i="9"/>
  <c r="G6" i="9"/>
  <c r="G7" i="9"/>
  <c r="G8" i="9"/>
  <c r="G9" i="9"/>
  <c r="G10" i="9"/>
  <c r="G11" i="9"/>
  <c r="G12" i="9"/>
  <c r="F2" i="7" a="1"/>
  <c r="F2" i="7" s="1"/>
  <c r="N13" i="6" a="1"/>
  <c r="N13" i="6" s="1"/>
  <c r="N14" i="6" a="1"/>
  <c r="N14" i="6" s="1"/>
  <c r="N15" i="6" a="1"/>
  <c r="N15" i="6" s="1"/>
  <c r="N16" i="6" a="1"/>
  <c r="N16" i="6" s="1"/>
  <c r="N17" i="6" a="1"/>
  <c r="N17" i="6" s="1"/>
  <c r="N18" i="6" a="1"/>
  <c r="N18" i="6" s="1"/>
  <c r="E26" i="6" a="1"/>
  <c r="E26" i="6" s="1"/>
  <c r="E27" i="6" a="1"/>
  <c r="E27" i="6" s="1"/>
  <c r="E28" i="6" a="1"/>
  <c r="E28" i="6" s="1"/>
  <c r="E29" i="6" a="1"/>
  <c r="E29" i="6" s="1"/>
  <c r="E25" i="6" a="1"/>
  <c r="E25" i="6" s="1"/>
  <c r="D27" i="6" a="1"/>
  <c r="D27" i="6" s="1"/>
  <c r="D28" i="6" a="1"/>
  <c r="D28" i="6" s="1"/>
  <c r="D29" i="6" a="1"/>
  <c r="D29" i="6" s="1"/>
  <c r="K13" i="6" a="1"/>
  <c r="K13" i="6" s="1"/>
  <c r="L13" i="6" a="1"/>
  <c r="L13" i="6" s="1"/>
  <c r="P13" i="6"/>
  <c r="R13" i="6" s="1" a="1"/>
  <c r="R13" i="6" s="1"/>
  <c r="Q13" i="6" a="1"/>
  <c r="Q13" i="6" s="1"/>
  <c r="S13" i="6" s="1" a="1"/>
  <c r="S13" i="6" s="1"/>
  <c r="K14" i="6" a="1"/>
  <c r="K14" i="6" s="1"/>
  <c r="L14" i="6" a="1"/>
  <c r="L14" i="6" s="1"/>
  <c r="P14" i="6"/>
  <c r="R14" i="6" s="1" a="1"/>
  <c r="R14" i="6" s="1"/>
  <c r="Q14" i="6" a="1"/>
  <c r="Q14" i="6" s="1"/>
  <c r="S14" i="6" s="1" a="1"/>
  <c r="S14" i="6" s="1"/>
  <c r="K15" i="6" a="1"/>
  <c r="K15" i="6" s="1"/>
  <c r="L15" i="6" a="1"/>
  <c r="L15" i="6" s="1"/>
  <c r="P15" i="6"/>
  <c r="R15" i="6" s="1" a="1"/>
  <c r="R15" i="6" s="1"/>
  <c r="Q15" i="6" a="1"/>
  <c r="Q15" i="6" s="1"/>
  <c r="S15" i="6" s="1" a="1"/>
  <c r="S15" i="6" s="1"/>
  <c r="K16" i="6" a="1"/>
  <c r="K16" i="6" s="1"/>
  <c r="L16" i="6" a="1"/>
  <c r="L16" i="6" s="1"/>
  <c r="P16" i="6"/>
  <c r="R16" i="6" s="1" a="1"/>
  <c r="R16" i="6" s="1"/>
  <c r="Q16" i="6" a="1"/>
  <c r="Q16" i="6" s="1"/>
  <c r="S16" i="6" s="1" a="1"/>
  <c r="S16" i="6" s="1"/>
  <c r="K17" i="6" a="1"/>
  <c r="K17" i="6" s="1"/>
  <c r="L17" i="6" a="1"/>
  <c r="L17" i="6" s="1"/>
  <c r="P17" i="6"/>
  <c r="R17" i="6" s="1" a="1"/>
  <c r="R17" i="6" s="1"/>
  <c r="Q17" i="6" a="1"/>
  <c r="Q17" i="6" s="1"/>
  <c r="S17" i="6" s="1" a="1"/>
  <c r="S17" i="6" s="1"/>
  <c r="D25" i="6" a="1"/>
  <c r="D25" i="6" s="1"/>
  <c r="D26" i="6" a="1"/>
  <c r="D26" i="6" s="1"/>
  <c r="E39" i="9" l="1"/>
  <c r="H26" i="9" s="1"/>
  <c r="E29" i="9"/>
  <c r="H25" i="9" s="1"/>
  <c r="E30" i="6"/>
  <c r="M15" i="6"/>
  <c r="O13" i="6"/>
  <c r="M16" i="6"/>
  <c r="O16" i="6"/>
  <c r="M14" i="6"/>
  <c r="O15" i="6"/>
  <c r="M13" i="6"/>
  <c r="O14" i="6"/>
  <c r="M17" i="6"/>
  <c r="O17" i="6"/>
  <c r="Q4" i="6" a="1"/>
  <c r="Q4" i="6" s="1"/>
  <c r="S4" i="6" s="1" a="1"/>
  <c r="S4" i="6" s="1"/>
  <c r="P4" i="6"/>
  <c r="R4" i="6" s="1" a="1"/>
  <c r="R4" i="6" s="1"/>
  <c r="P5" i="6"/>
  <c r="R5" i="6" s="1" a="1"/>
  <c r="R5" i="6" s="1"/>
  <c r="Q5" i="6" a="1"/>
  <c r="Q5" i="6" s="1"/>
  <c r="S5" i="6" s="1" a="1"/>
  <c r="S5" i="6" s="1"/>
  <c r="P6" i="6"/>
  <c r="R6" i="6" s="1" a="1"/>
  <c r="R6" i="6" s="1"/>
  <c r="Q6" i="6" a="1"/>
  <c r="Q6" i="6" s="1"/>
  <c r="S6" i="6" s="1" a="1"/>
  <c r="S6" i="6" s="1"/>
  <c r="P7" i="6"/>
  <c r="R7" i="6" s="1" a="1"/>
  <c r="R7" i="6" s="1"/>
  <c r="Q7" i="6" a="1"/>
  <c r="Q7" i="6" s="1"/>
  <c r="S7" i="6" s="1" a="1"/>
  <c r="S7" i="6" s="1"/>
  <c r="P8" i="6"/>
  <c r="R8" i="6" s="1" a="1"/>
  <c r="R8" i="6" s="1"/>
  <c r="Q8" i="6" a="1"/>
  <c r="Q8" i="6" s="1"/>
  <c r="S8" i="6" s="1" a="1"/>
  <c r="S8" i="6" s="1"/>
  <c r="P9" i="6"/>
  <c r="R9" i="6" s="1" a="1"/>
  <c r="R9" i="6" s="1"/>
  <c r="Q9" i="6" a="1"/>
  <c r="Q9" i="6" s="1"/>
  <c r="S9" i="6" s="1" a="1"/>
  <c r="S9" i="6" s="1"/>
  <c r="P10" i="6"/>
  <c r="R10" i="6" s="1" a="1"/>
  <c r="R10" i="6" s="1"/>
  <c r="Q10" i="6" a="1"/>
  <c r="Q10" i="6" s="1"/>
  <c r="S10" i="6" s="1" a="1"/>
  <c r="S10" i="6" s="1"/>
  <c r="P11" i="6"/>
  <c r="R11" i="6" s="1" a="1"/>
  <c r="R11" i="6" s="1"/>
  <c r="Q11" i="6" a="1"/>
  <c r="Q11" i="6" s="1"/>
  <c r="S11" i="6" s="1" a="1"/>
  <c r="S11" i="6" s="1"/>
  <c r="P12" i="6"/>
  <c r="R12" i="6" s="1" a="1"/>
  <c r="R12" i="6" s="1"/>
  <c r="Q12" i="6" a="1"/>
  <c r="Q12" i="6" s="1"/>
  <c r="S12" i="6" s="1" a="1"/>
  <c r="S12" i="6" s="1"/>
  <c r="P18" i="6"/>
  <c r="R18" i="6" s="1" a="1"/>
  <c r="R18" i="6" s="1"/>
  <c r="Q18" i="6" a="1"/>
  <c r="Q18" i="6" s="1"/>
  <c r="S18" i="6" s="1" a="1"/>
  <c r="S18" i="6" s="1"/>
  <c r="N4" i="6" a="1"/>
  <c r="N4" i="6" s="1"/>
  <c r="N5" i="6" a="1"/>
  <c r="N5" i="6" s="1"/>
  <c r="N6" i="6" a="1"/>
  <c r="N6" i="6" s="1"/>
  <c r="N7" i="6" a="1"/>
  <c r="N7" i="6" s="1"/>
  <c r="N8" i="6" a="1"/>
  <c r="N8" i="6" s="1"/>
  <c r="N9" i="6" a="1"/>
  <c r="N9" i="6" s="1"/>
  <c r="N10" i="6" a="1"/>
  <c r="N10" i="6" s="1"/>
  <c r="N11" i="6" a="1"/>
  <c r="N11" i="6" s="1"/>
  <c r="N12" i="6" a="1"/>
  <c r="N12" i="6" s="1"/>
  <c r="L4" i="6" a="1"/>
  <c r="L4" i="6" s="1"/>
  <c r="L5" i="6" a="1"/>
  <c r="L5" i="6" s="1"/>
  <c r="L6" i="6" a="1"/>
  <c r="L6" i="6" s="1"/>
  <c r="L7" i="6" a="1"/>
  <c r="L7" i="6" s="1"/>
  <c r="L8" i="6" a="1"/>
  <c r="L8" i="6" s="1"/>
  <c r="L9" i="6" a="1"/>
  <c r="L9" i="6" s="1"/>
  <c r="L10" i="6" a="1"/>
  <c r="L10" i="6" s="1"/>
  <c r="L11" i="6" a="1"/>
  <c r="L11" i="6" s="1"/>
  <c r="L12" i="6" a="1"/>
  <c r="L12" i="6" s="1"/>
  <c r="L18" i="6" a="1"/>
  <c r="L18" i="6" s="1"/>
  <c r="K4" i="6" a="1"/>
  <c r="K4" i="6" s="1"/>
  <c r="K5" i="6" a="1"/>
  <c r="K5" i="6" s="1"/>
  <c r="K6" i="6" a="1"/>
  <c r="K6" i="6" s="1"/>
  <c r="K7" i="6" a="1"/>
  <c r="K7" i="6" s="1"/>
  <c r="K8" i="6" a="1"/>
  <c r="K8" i="6" s="1"/>
  <c r="K9" i="6" a="1"/>
  <c r="K9" i="6" s="1"/>
  <c r="K10" i="6" a="1"/>
  <c r="K10" i="6" s="1"/>
  <c r="K11" i="6" a="1"/>
  <c r="K11" i="6" s="1"/>
  <c r="K12" i="6" a="1"/>
  <c r="K12" i="6" s="1"/>
  <c r="K18" i="6" a="1"/>
  <c r="K18" i="6" s="1"/>
  <c r="I3" i="1" a="1"/>
  <c r="I3" i="1" s="1"/>
  <c r="I4" i="1" a="1"/>
  <c r="I4" i="1" s="1"/>
  <c r="I5" i="1" a="1"/>
  <c r="I5" i="1" s="1"/>
  <c r="I6" i="1" a="1"/>
  <c r="I6" i="1" s="1"/>
  <c r="I7" i="1" a="1"/>
  <c r="I7" i="1" s="1"/>
  <c r="I8" i="1" a="1"/>
  <c r="I8" i="1" s="1"/>
  <c r="I9" i="1" a="1"/>
  <c r="I9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I17" i="1" a="1"/>
  <c r="I17" i="1" s="1"/>
  <c r="I18" i="1" a="1"/>
  <c r="I18" i="1" s="1"/>
  <c r="I19" i="1" a="1"/>
  <c r="I19" i="1" s="1"/>
  <c r="I20" i="1" a="1"/>
  <c r="I20" i="1" s="1"/>
  <c r="I21" i="1" a="1"/>
  <c r="I21" i="1" s="1"/>
  <c r="I22" i="1" a="1"/>
  <c r="I22" i="1" s="1"/>
  <c r="I23" i="1" a="1"/>
  <c r="I23" i="1" s="1"/>
  <c r="I24" i="1" a="1"/>
  <c r="I24" i="1" s="1"/>
  <c r="I25" i="1" a="1"/>
  <c r="I25" i="1" s="1"/>
  <c r="I26" i="1" a="1"/>
  <c r="I26" i="1" s="1"/>
  <c r="I27" i="1" a="1"/>
  <c r="I27" i="1" s="1"/>
  <c r="I28" i="1" a="1"/>
  <c r="I28" i="1" s="1"/>
  <c r="I29" i="1" a="1"/>
  <c r="I29" i="1" s="1"/>
  <c r="I30" i="1" a="1"/>
  <c r="I30" i="1" s="1"/>
  <c r="I31" i="1" a="1"/>
  <c r="I31" i="1" s="1"/>
  <c r="I32" i="1" a="1"/>
  <c r="I32" i="1" s="1"/>
  <c r="I33" i="1" a="1"/>
  <c r="I33" i="1" s="1"/>
  <c r="I34" i="1" a="1"/>
  <c r="I34" i="1" s="1"/>
  <c r="I35" i="1" a="1"/>
  <c r="I35" i="1" s="1"/>
  <c r="I36" i="1" a="1"/>
  <c r="I36" i="1" s="1"/>
  <c r="I37" i="1" a="1"/>
  <c r="I37" i="1" s="1"/>
  <c r="I38" i="1" a="1"/>
  <c r="I38" i="1" s="1"/>
  <c r="I39" i="1" a="1"/>
  <c r="I39" i="1" s="1"/>
  <c r="I40" i="1" a="1"/>
  <c r="I40" i="1" s="1"/>
  <c r="I41" i="1" a="1"/>
  <c r="I41" i="1" s="1"/>
  <c r="I42" i="1" a="1"/>
  <c r="I42" i="1" s="1"/>
  <c r="I43" i="1" a="1"/>
  <c r="I43" i="1" s="1"/>
  <c r="I44" i="1" a="1"/>
  <c r="I44" i="1" s="1"/>
  <c r="I45" i="1" a="1"/>
  <c r="I45" i="1" s="1"/>
  <c r="I46" i="1" a="1"/>
  <c r="I46" i="1" s="1"/>
  <c r="I47" i="1" a="1"/>
  <c r="I47" i="1" s="1"/>
  <c r="I48" i="1" a="1"/>
  <c r="I48" i="1" s="1"/>
  <c r="I49" i="1" a="1"/>
  <c r="I49" i="1" s="1"/>
  <c r="I50" i="1" a="1"/>
  <c r="I50" i="1" s="1"/>
  <c r="I51" i="1" a="1"/>
  <c r="I51" i="1" s="1"/>
  <c r="I52" i="1" a="1"/>
  <c r="I52" i="1" s="1"/>
  <c r="I53" i="1" a="1"/>
  <c r="I53" i="1" s="1"/>
  <c r="I54" i="1" a="1"/>
  <c r="I54" i="1" s="1"/>
  <c r="I55" i="1" a="1"/>
  <c r="I55" i="1" s="1"/>
  <c r="I56" i="1" a="1"/>
  <c r="I56" i="1" s="1"/>
  <c r="I57" i="1" a="1"/>
  <c r="I57" i="1" s="1"/>
  <c r="I58" i="1" a="1"/>
  <c r="I58" i="1" s="1"/>
  <c r="I59" i="1" a="1"/>
  <c r="I59" i="1" s="1"/>
  <c r="I60" i="1" a="1"/>
  <c r="I60" i="1" s="1"/>
  <c r="I61" i="1" a="1"/>
  <c r="I61" i="1" s="1"/>
  <c r="I62" i="1" a="1"/>
  <c r="I62" i="1" s="1"/>
  <c r="I63" i="1" a="1"/>
  <c r="I63" i="1" s="1"/>
  <c r="I64" i="1" a="1"/>
  <c r="I64" i="1" s="1"/>
  <c r="I65" i="1" a="1"/>
  <c r="I65" i="1" s="1"/>
  <c r="I66" i="1" a="1"/>
  <c r="I66" i="1" s="1"/>
  <c r="I67" i="1" a="1"/>
  <c r="I67" i="1" s="1"/>
  <c r="I68" i="1" a="1"/>
  <c r="I68" i="1" s="1"/>
  <c r="I69" i="1" a="1"/>
  <c r="I69" i="1" s="1"/>
  <c r="I70" i="1" a="1"/>
  <c r="I70" i="1" s="1"/>
  <c r="I71" i="1" a="1"/>
  <c r="I71" i="1" s="1"/>
  <c r="I72" i="1" a="1"/>
  <c r="I72" i="1" s="1"/>
  <c r="I73" i="1" a="1"/>
  <c r="I73" i="1" s="1"/>
  <c r="I74" i="1" a="1"/>
  <c r="I74" i="1" s="1"/>
  <c r="I75" i="1" a="1"/>
  <c r="I75" i="1" s="1"/>
  <c r="I76" i="1" a="1"/>
  <c r="I76" i="1" s="1"/>
  <c r="I77" i="1" a="1"/>
  <c r="I77" i="1" s="1"/>
  <c r="I78" i="1" a="1"/>
  <c r="I78" i="1" s="1"/>
  <c r="I79" i="1" a="1"/>
  <c r="I79" i="1" s="1"/>
  <c r="I80" i="1" a="1"/>
  <c r="I80" i="1" s="1"/>
  <c r="I81" i="1" a="1"/>
  <c r="I81" i="1" s="1"/>
  <c r="I82" i="1" a="1"/>
  <c r="I82" i="1" s="1"/>
  <c r="I83" i="1" a="1"/>
  <c r="I83" i="1" s="1"/>
  <c r="I84" i="1" a="1"/>
  <c r="I84" i="1" s="1"/>
  <c r="I85" i="1" a="1"/>
  <c r="I85" i="1" s="1"/>
  <c r="I86" i="1" a="1"/>
  <c r="I86" i="1" s="1"/>
  <c r="I87" i="1" a="1"/>
  <c r="I87" i="1" s="1"/>
  <c r="I88" i="1" a="1"/>
  <c r="I88" i="1" s="1"/>
  <c r="I89" i="1" a="1"/>
  <c r="I89" i="1" s="1"/>
  <c r="I90" i="1" a="1"/>
  <c r="I90" i="1" s="1"/>
  <c r="I91" i="1" a="1"/>
  <c r="I91" i="1" s="1"/>
  <c r="I92" i="1" a="1"/>
  <c r="I92" i="1" s="1"/>
  <c r="I93" i="1" a="1"/>
  <c r="I93" i="1" s="1"/>
  <c r="I94" i="1" a="1"/>
  <c r="I94" i="1" s="1"/>
  <c r="I95" i="1" a="1"/>
  <c r="I95" i="1" s="1"/>
  <c r="I96" i="1" a="1"/>
  <c r="I96" i="1" s="1"/>
  <c r="I97" i="1" a="1"/>
  <c r="I97" i="1" s="1"/>
  <c r="I98" i="1" a="1"/>
  <c r="I98" i="1" s="1"/>
  <c r="I99" i="1" a="1"/>
  <c r="I99" i="1" s="1"/>
  <c r="I100" i="1" a="1"/>
  <c r="I100" i="1" s="1"/>
  <c r="I101" i="1" a="1"/>
  <c r="I101" i="1" s="1"/>
  <c r="I102" i="1" a="1"/>
  <c r="I102" i="1" s="1"/>
  <c r="I103" i="1" a="1"/>
  <c r="I103" i="1" s="1"/>
  <c r="I104" i="1" a="1"/>
  <c r="I104" i="1" s="1"/>
  <c r="I105" i="1" a="1"/>
  <c r="I105" i="1" s="1"/>
  <c r="I106" i="1" a="1"/>
  <c r="I106" i="1" s="1"/>
  <c r="I107" i="1" a="1"/>
  <c r="I107" i="1" s="1"/>
  <c r="I108" i="1" a="1"/>
  <c r="I108" i="1" s="1"/>
  <c r="I109" i="1" a="1"/>
  <c r="I109" i="1" s="1"/>
  <c r="I110" i="1" a="1"/>
  <c r="I110" i="1" s="1"/>
  <c r="I111" i="1" a="1"/>
  <c r="I111" i="1" s="1"/>
  <c r="I112" i="1" a="1"/>
  <c r="I112" i="1" s="1"/>
  <c r="I113" i="1" a="1"/>
  <c r="I113" i="1" s="1"/>
  <c r="I114" i="1" a="1"/>
  <c r="I114" i="1" s="1"/>
  <c r="I115" i="1" a="1"/>
  <c r="I115" i="1" s="1"/>
  <c r="I116" i="1" a="1"/>
  <c r="I116" i="1" s="1"/>
  <c r="I117" i="1" a="1"/>
  <c r="I117" i="1" s="1"/>
  <c r="I118" i="1" a="1"/>
  <c r="I118" i="1" s="1"/>
  <c r="I119" i="1" a="1"/>
  <c r="I119" i="1" s="1"/>
  <c r="I120" i="1" a="1"/>
  <c r="I120" i="1" s="1"/>
  <c r="I121" i="1" a="1"/>
  <c r="I121" i="1" s="1"/>
  <c r="I122" i="1" a="1"/>
  <c r="I122" i="1" s="1"/>
  <c r="I123" i="1" a="1"/>
  <c r="I123" i="1" s="1"/>
  <c r="I124" i="1" a="1"/>
  <c r="I124" i="1" s="1"/>
  <c r="I125" i="1" a="1"/>
  <c r="I125" i="1" s="1"/>
  <c r="I126" i="1" a="1"/>
  <c r="I126" i="1" s="1"/>
  <c r="I127" i="1" a="1"/>
  <c r="I127" i="1" s="1"/>
  <c r="I128" i="1" a="1"/>
  <c r="I128" i="1" s="1"/>
  <c r="I129" i="1" a="1"/>
  <c r="I129" i="1" s="1"/>
  <c r="I130" i="1" a="1"/>
  <c r="I130" i="1" s="1"/>
  <c r="I131" i="1" a="1"/>
  <c r="I131" i="1" s="1"/>
  <c r="I132" i="1" a="1"/>
  <c r="I132" i="1" s="1"/>
  <c r="I133" i="1" a="1"/>
  <c r="I133" i="1" s="1"/>
  <c r="I134" i="1" a="1"/>
  <c r="I134" i="1" s="1"/>
  <c r="I135" i="1" a="1"/>
  <c r="I135" i="1" s="1"/>
  <c r="I136" i="1" a="1"/>
  <c r="I136" i="1" s="1"/>
  <c r="I137" i="1" a="1"/>
  <c r="I137" i="1" s="1"/>
  <c r="I138" i="1" a="1"/>
  <c r="I138" i="1" s="1"/>
  <c r="I139" i="1" a="1"/>
  <c r="I139" i="1" s="1"/>
  <c r="I140" i="1" a="1"/>
  <c r="I140" i="1" s="1"/>
  <c r="I141" i="1" a="1"/>
  <c r="I141" i="1" s="1"/>
  <c r="I142" i="1" a="1"/>
  <c r="I142" i="1" s="1"/>
  <c r="I143" i="1" a="1"/>
  <c r="I143" i="1" s="1"/>
  <c r="I144" i="1" a="1"/>
  <c r="I144" i="1" s="1"/>
  <c r="I145" i="1" a="1"/>
  <c r="I145" i="1" s="1"/>
  <c r="I146" i="1" a="1"/>
  <c r="I146" i="1" s="1"/>
  <c r="I147" i="1" a="1"/>
  <c r="I147" i="1" s="1"/>
  <c r="I148" i="1" a="1"/>
  <c r="I148" i="1" s="1"/>
  <c r="I149" i="1" a="1"/>
  <c r="I149" i="1" s="1"/>
  <c r="I150" i="1" a="1"/>
  <c r="I150" i="1" s="1"/>
  <c r="I151" i="1" a="1"/>
  <c r="I151" i="1" s="1"/>
  <c r="I152" i="1" a="1"/>
  <c r="I152" i="1" s="1"/>
  <c r="I153" i="1" a="1"/>
  <c r="I153" i="1" s="1"/>
  <c r="I154" i="1" a="1"/>
  <c r="I154" i="1" s="1"/>
  <c r="I155" i="1" a="1"/>
  <c r="I155" i="1" s="1"/>
  <c r="I156" i="1" a="1"/>
  <c r="I156" i="1" s="1"/>
  <c r="I157" i="1" a="1"/>
  <c r="I157" i="1" s="1"/>
  <c r="I158" i="1" a="1"/>
  <c r="I158" i="1" s="1"/>
  <c r="I159" i="1" a="1"/>
  <c r="I159" i="1" s="1"/>
  <c r="I160" i="1" a="1"/>
  <c r="I160" i="1" s="1"/>
  <c r="I161" i="1" a="1"/>
  <c r="I161" i="1" s="1"/>
  <c r="I162" i="1" a="1"/>
  <c r="I162" i="1" s="1"/>
  <c r="I163" i="1" a="1"/>
  <c r="I163" i="1" s="1"/>
  <c r="I164" i="1" a="1"/>
  <c r="I164" i="1" s="1"/>
  <c r="I165" i="1" a="1"/>
  <c r="I165" i="1" s="1"/>
  <c r="I166" i="1" a="1"/>
  <c r="I166" i="1" s="1"/>
  <c r="I167" i="1" a="1"/>
  <c r="I167" i="1" s="1"/>
  <c r="I168" i="1" a="1"/>
  <c r="I168" i="1" s="1"/>
  <c r="I169" i="1" a="1"/>
  <c r="I169" i="1" s="1"/>
  <c r="I170" i="1" a="1"/>
  <c r="I170" i="1" s="1"/>
  <c r="I171" i="1" a="1"/>
  <c r="I171" i="1" s="1"/>
  <c r="I172" i="1" a="1"/>
  <c r="I172" i="1" s="1"/>
  <c r="I173" i="1" a="1"/>
  <c r="I173" i="1" s="1"/>
  <c r="I174" i="1" a="1"/>
  <c r="I174" i="1" s="1"/>
  <c r="I175" i="1" a="1"/>
  <c r="I175" i="1" s="1"/>
  <c r="I176" i="1" a="1"/>
  <c r="I176" i="1" s="1"/>
  <c r="I177" i="1" a="1"/>
  <c r="I177" i="1" s="1"/>
  <c r="I178" i="1" a="1"/>
  <c r="I178" i="1" s="1"/>
  <c r="I179" i="1" a="1"/>
  <c r="I179" i="1" s="1"/>
  <c r="I180" i="1" a="1"/>
  <c r="I180" i="1" s="1"/>
  <c r="I181" i="1" a="1"/>
  <c r="I181" i="1" s="1"/>
  <c r="I182" i="1" a="1"/>
  <c r="I182" i="1" s="1"/>
  <c r="I183" i="1" a="1"/>
  <c r="I183" i="1" s="1"/>
  <c r="I184" i="1" a="1"/>
  <c r="I184" i="1" s="1"/>
  <c r="I185" i="1" a="1"/>
  <c r="I185" i="1" s="1"/>
  <c r="I186" i="1" a="1"/>
  <c r="I186" i="1" s="1"/>
  <c r="I187" i="1" a="1"/>
  <c r="I187" i="1" s="1"/>
  <c r="I188" i="1" a="1"/>
  <c r="I188" i="1" s="1"/>
  <c r="I189" i="1" a="1"/>
  <c r="I189" i="1" s="1"/>
  <c r="I190" i="1" a="1"/>
  <c r="I190" i="1" s="1"/>
  <c r="I191" i="1" a="1"/>
  <c r="I191" i="1" s="1"/>
  <c r="I192" i="1" a="1"/>
  <c r="I192" i="1" s="1"/>
  <c r="I193" i="1" a="1"/>
  <c r="I193" i="1" s="1"/>
  <c r="I194" i="1" a="1"/>
  <c r="I194" i="1" s="1"/>
  <c r="I195" i="1" a="1"/>
  <c r="I195" i="1" s="1"/>
  <c r="I196" i="1" a="1"/>
  <c r="I196" i="1" s="1"/>
  <c r="I197" i="1" a="1"/>
  <c r="I197" i="1" s="1"/>
  <c r="I198" i="1" a="1"/>
  <c r="I198" i="1" s="1"/>
  <c r="I199" i="1" a="1"/>
  <c r="I199" i="1" s="1"/>
  <c r="I200" i="1" a="1"/>
  <c r="I200" i="1" s="1"/>
  <c r="I201" i="1" a="1"/>
  <c r="I201" i="1" s="1"/>
  <c r="I202" i="1" a="1"/>
  <c r="I202" i="1" s="1"/>
  <c r="I203" i="1" a="1"/>
  <c r="I203" i="1" s="1"/>
  <c r="I204" i="1" a="1"/>
  <c r="I204" i="1" s="1"/>
  <c r="I205" i="1" a="1"/>
  <c r="I205" i="1" s="1"/>
  <c r="I206" i="1" a="1"/>
  <c r="I206" i="1" s="1"/>
  <c r="I207" i="1" a="1"/>
  <c r="I207" i="1" s="1"/>
  <c r="I208" i="1" a="1"/>
  <c r="I208" i="1" s="1"/>
  <c r="I209" i="1" a="1"/>
  <c r="I209" i="1" s="1"/>
  <c r="I210" i="1" a="1"/>
  <c r="I210" i="1" s="1"/>
  <c r="I211" i="1" a="1"/>
  <c r="I211" i="1" s="1"/>
  <c r="I212" i="1" a="1"/>
  <c r="I212" i="1" s="1"/>
  <c r="I213" i="1" a="1"/>
  <c r="I213" i="1" s="1"/>
  <c r="I214" i="1" a="1"/>
  <c r="I214" i="1" s="1"/>
  <c r="I215" i="1" a="1"/>
  <c r="I215" i="1" s="1"/>
  <c r="I216" i="1" a="1"/>
  <c r="I216" i="1" s="1"/>
  <c r="I217" i="1" a="1"/>
  <c r="I217" i="1" s="1"/>
  <c r="I218" i="1" a="1"/>
  <c r="I218" i="1" s="1"/>
  <c r="I219" i="1" a="1"/>
  <c r="I219" i="1" s="1"/>
  <c r="I220" i="1" a="1"/>
  <c r="I220" i="1" s="1"/>
  <c r="I221" i="1" a="1"/>
  <c r="I221" i="1" s="1"/>
  <c r="I222" i="1" a="1"/>
  <c r="I222" i="1" s="1"/>
  <c r="I223" i="1" a="1"/>
  <c r="I223" i="1" s="1"/>
  <c r="I224" i="1" a="1"/>
  <c r="I224" i="1" s="1"/>
  <c r="I225" i="1" a="1"/>
  <c r="I225" i="1" s="1"/>
  <c r="I226" i="1" a="1"/>
  <c r="I226" i="1" s="1"/>
  <c r="I227" i="1" a="1"/>
  <c r="I227" i="1" s="1"/>
  <c r="I228" i="1" a="1"/>
  <c r="I228" i="1" s="1"/>
  <c r="I229" i="1" a="1"/>
  <c r="I229" i="1" s="1"/>
  <c r="I230" i="1" a="1"/>
  <c r="I230" i="1" s="1"/>
  <c r="I231" i="1" a="1"/>
  <c r="I231" i="1" s="1"/>
  <c r="I232" i="1" a="1"/>
  <c r="I232" i="1" s="1"/>
  <c r="I233" i="1" a="1"/>
  <c r="I233" i="1" s="1"/>
  <c r="I234" i="1" a="1"/>
  <c r="I234" i="1" s="1"/>
  <c r="I235" i="1" a="1"/>
  <c r="I235" i="1" s="1"/>
  <c r="I236" i="1" a="1"/>
  <c r="I236" i="1" s="1"/>
  <c r="I237" i="1" a="1"/>
  <c r="I237" i="1" s="1"/>
  <c r="I238" i="1" a="1"/>
  <c r="I238" i="1" s="1"/>
  <c r="I239" i="1" a="1"/>
  <c r="I239" i="1" s="1"/>
  <c r="I240" i="1" a="1"/>
  <c r="I240" i="1" s="1"/>
  <c r="I241" i="1" a="1"/>
  <c r="I241" i="1" s="1"/>
  <c r="I242" i="1" a="1"/>
  <c r="I242" i="1" s="1"/>
  <c r="I243" i="1" a="1"/>
  <c r="I243" i="1" s="1"/>
  <c r="I244" i="1" a="1"/>
  <c r="I244" i="1" s="1"/>
  <c r="I245" i="1" a="1"/>
  <c r="I245" i="1" s="1"/>
  <c r="I246" i="1" a="1"/>
  <c r="I246" i="1" s="1"/>
  <c r="I247" i="1" a="1"/>
  <c r="I247" i="1" s="1"/>
  <c r="I248" i="1" a="1"/>
  <c r="I248" i="1" s="1"/>
  <c r="I249" i="1" a="1"/>
  <c r="I249" i="1" s="1"/>
  <c r="I2" i="1" a="1"/>
  <c r="I2" i="1" s="1"/>
  <c r="D3" i="1"/>
  <c r="E3" i="1" s="1"/>
  <c r="K3" i="1" s="1"/>
  <c r="D4" i="1"/>
  <c r="E4" i="1" s="1"/>
  <c r="K4" i="1" s="1"/>
  <c r="D5" i="1"/>
  <c r="E5" i="1" s="1"/>
  <c r="K5" i="1" s="1"/>
  <c r="D6" i="1"/>
  <c r="E6" i="1" s="1"/>
  <c r="K6" i="1" s="1"/>
  <c r="D7" i="1"/>
  <c r="E7" i="1" s="1"/>
  <c r="K7" i="1" s="1"/>
  <c r="D8" i="1"/>
  <c r="E8" i="1" s="1"/>
  <c r="K8" i="1" s="1"/>
  <c r="D9" i="1"/>
  <c r="E9" i="1" s="1"/>
  <c r="K9" i="1" s="1"/>
  <c r="D10" i="1"/>
  <c r="E10" i="1" s="1"/>
  <c r="K10" i="1" s="1"/>
  <c r="D11" i="1"/>
  <c r="E11" i="1" s="1"/>
  <c r="K11" i="1" s="1"/>
  <c r="D12" i="1"/>
  <c r="E12" i="1" s="1"/>
  <c r="K12" i="1" s="1"/>
  <c r="D13" i="1"/>
  <c r="E13" i="1" s="1"/>
  <c r="K13" i="1" s="1"/>
  <c r="D14" i="1"/>
  <c r="E14" i="1" s="1"/>
  <c r="K14" i="1" s="1"/>
  <c r="D15" i="1"/>
  <c r="E15" i="1" s="1"/>
  <c r="K15" i="1" s="1"/>
  <c r="D16" i="1"/>
  <c r="E16" i="1" s="1"/>
  <c r="K16" i="1" s="1"/>
  <c r="D17" i="1"/>
  <c r="E17" i="1" s="1"/>
  <c r="K17" i="1" s="1"/>
  <c r="D18" i="1"/>
  <c r="E18" i="1" s="1"/>
  <c r="K18" i="1" s="1"/>
  <c r="D19" i="1"/>
  <c r="E19" i="1" s="1"/>
  <c r="K19" i="1" s="1"/>
  <c r="D20" i="1"/>
  <c r="E20" i="1" s="1"/>
  <c r="K20" i="1" s="1"/>
  <c r="D21" i="1"/>
  <c r="E21" i="1" s="1"/>
  <c r="K21" i="1" s="1"/>
  <c r="D22" i="1"/>
  <c r="E22" i="1" s="1"/>
  <c r="K22" i="1" s="1"/>
  <c r="D23" i="1"/>
  <c r="E23" i="1" s="1"/>
  <c r="K23" i="1" s="1"/>
  <c r="D24" i="1"/>
  <c r="E24" i="1" s="1"/>
  <c r="K24" i="1" s="1"/>
  <c r="D25" i="1"/>
  <c r="E25" i="1" s="1"/>
  <c r="K25" i="1" s="1"/>
  <c r="D26" i="1"/>
  <c r="E26" i="1" s="1"/>
  <c r="K26" i="1" s="1"/>
  <c r="D27" i="1"/>
  <c r="E27" i="1" s="1"/>
  <c r="K27" i="1" s="1"/>
  <c r="D28" i="1"/>
  <c r="E28" i="1" s="1"/>
  <c r="K28" i="1" s="1"/>
  <c r="D29" i="1"/>
  <c r="E29" i="1" s="1"/>
  <c r="K29" i="1" s="1"/>
  <c r="D30" i="1"/>
  <c r="E30" i="1" s="1"/>
  <c r="D31" i="1"/>
  <c r="E31" i="1" s="1"/>
  <c r="D32" i="1"/>
  <c r="E32" i="1" s="1"/>
  <c r="K32" i="1" s="1"/>
  <c r="D33" i="1"/>
  <c r="E33" i="1" s="1"/>
  <c r="K33" i="1" s="1"/>
  <c r="D34" i="1"/>
  <c r="E34" i="1" s="1"/>
  <c r="K34" i="1" s="1"/>
  <c r="D35" i="1"/>
  <c r="E35" i="1" s="1"/>
  <c r="K35" i="1" s="1"/>
  <c r="D36" i="1"/>
  <c r="E36" i="1" s="1"/>
  <c r="K36" i="1" s="1"/>
  <c r="D37" i="1"/>
  <c r="E37" i="1" s="1"/>
  <c r="K37" i="1" s="1"/>
  <c r="D38" i="1"/>
  <c r="E38" i="1" s="1"/>
  <c r="K38" i="1" s="1"/>
  <c r="D39" i="1"/>
  <c r="E39" i="1" s="1"/>
  <c r="K39" i="1" s="1"/>
  <c r="D40" i="1"/>
  <c r="E40" i="1" s="1"/>
  <c r="K40" i="1" s="1"/>
  <c r="D41" i="1"/>
  <c r="E41" i="1" s="1"/>
  <c r="K41" i="1" s="1"/>
  <c r="D42" i="1"/>
  <c r="E42" i="1" s="1"/>
  <c r="K42" i="1" s="1"/>
  <c r="D43" i="1"/>
  <c r="E43" i="1" s="1"/>
  <c r="K43" i="1" s="1"/>
  <c r="D44" i="1"/>
  <c r="E44" i="1" s="1"/>
  <c r="K44" i="1" s="1"/>
  <c r="D45" i="1"/>
  <c r="E45" i="1" s="1"/>
  <c r="K45" i="1" s="1"/>
  <c r="D46" i="1"/>
  <c r="E46" i="1" s="1"/>
  <c r="K46" i="1" s="1"/>
  <c r="D47" i="1"/>
  <c r="E47" i="1" s="1"/>
  <c r="K47" i="1" s="1"/>
  <c r="D48" i="1"/>
  <c r="E48" i="1" s="1"/>
  <c r="K48" i="1" s="1"/>
  <c r="D49" i="1"/>
  <c r="E49" i="1" s="1"/>
  <c r="K49" i="1" s="1"/>
  <c r="D50" i="1"/>
  <c r="E50" i="1" s="1"/>
  <c r="K50" i="1" s="1"/>
  <c r="D51" i="1"/>
  <c r="E51" i="1" s="1"/>
  <c r="K51" i="1" s="1"/>
  <c r="D52" i="1"/>
  <c r="E52" i="1" s="1"/>
  <c r="K52" i="1" s="1"/>
  <c r="D53" i="1"/>
  <c r="E53" i="1" s="1"/>
  <c r="K53" i="1" s="1"/>
  <c r="D54" i="1"/>
  <c r="E54" i="1" s="1"/>
  <c r="K54" i="1" s="1"/>
  <c r="D55" i="1"/>
  <c r="E55" i="1" s="1"/>
  <c r="K55" i="1" s="1"/>
  <c r="D56" i="1"/>
  <c r="E56" i="1" s="1"/>
  <c r="K56" i="1" s="1"/>
  <c r="D57" i="1"/>
  <c r="E57" i="1" s="1"/>
  <c r="K57" i="1" s="1"/>
  <c r="D58" i="1"/>
  <c r="E58" i="1" s="1"/>
  <c r="K58" i="1" s="1"/>
  <c r="D59" i="1"/>
  <c r="E59" i="1" s="1"/>
  <c r="K59" i="1" s="1"/>
  <c r="D60" i="1"/>
  <c r="E60" i="1" s="1"/>
  <c r="K60" i="1" s="1"/>
  <c r="D61" i="1"/>
  <c r="E61" i="1" s="1"/>
  <c r="K61" i="1" s="1"/>
  <c r="D62" i="1"/>
  <c r="E62" i="1" s="1"/>
  <c r="K62" i="1" s="1"/>
  <c r="D63" i="1"/>
  <c r="E63" i="1" s="1"/>
  <c r="K63" i="1" s="1"/>
  <c r="D64" i="1"/>
  <c r="E64" i="1" s="1"/>
  <c r="K64" i="1" s="1"/>
  <c r="D65" i="1"/>
  <c r="E65" i="1" s="1"/>
  <c r="K65" i="1" s="1"/>
  <c r="D66" i="1"/>
  <c r="E66" i="1" s="1"/>
  <c r="K66" i="1" s="1"/>
  <c r="D67" i="1"/>
  <c r="E67" i="1" s="1"/>
  <c r="K67" i="1" s="1"/>
  <c r="D68" i="1"/>
  <c r="E68" i="1" s="1"/>
  <c r="K68" i="1" s="1"/>
  <c r="D69" i="1"/>
  <c r="E69" i="1" s="1"/>
  <c r="K69" i="1" s="1"/>
  <c r="D70" i="1"/>
  <c r="E70" i="1" s="1"/>
  <c r="K70" i="1" s="1"/>
  <c r="D71" i="1"/>
  <c r="E71" i="1" s="1"/>
  <c r="K71" i="1" s="1"/>
  <c r="D72" i="1"/>
  <c r="E72" i="1" s="1"/>
  <c r="K72" i="1" s="1"/>
  <c r="D73" i="1"/>
  <c r="E73" i="1" s="1"/>
  <c r="K73" i="1" s="1"/>
  <c r="D74" i="1"/>
  <c r="E74" i="1" s="1"/>
  <c r="K74" i="1" s="1"/>
  <c r="D75" i="1"/>
  <c r="E75" i="1" s="1"/>
  <c r="K75" i="1" s="1"/>
  <c r="D76" i="1"/>
  <c r="E76" i="1" s="1"/>
  <c r="K76" i="1" s="1"/>
  <c r="D77" i="1"/>
  <c r="E77" i="1" s="1"/>
  <c r="K77" i="1" s="1"/>
  <c r="D78" i="1"/>
  <c r="E78" i="1" s="1"/>
  <c r="K78" i="1" s="1"/>
  <c r="D79" i="1"/>
  <c r="E79" i="1" s="1"/>
  <c r="K79" i="1" s="1"/>
  <c r="D80" i="1"/>
  <c r="E80" i="1" s="1"/>
  <c r="K80" i="1" s="1"/>
  <c r="D81" i="1"/>
  <c r="E81" i="1" s="1"/>
  <c r="K81" i="1" s="1"/>
  <c r="D82" i="1"/>
  <c r="E82" i="1" s="1"/>
  <c r="K82" i="1" s="1"/>
  <c r="D83" i="1"/>
  <c r="E83" i="1" s="1"/>
  <c r="K83" i="1" s="1"/>
  <c r="D84" i="1"/>
  <c r="E84" i="1" s="1"/>
  <c r="K84" i="1" s="1"/>
  <c r="D85" i="1"/>
  <c r="E85" i="1" s="1"/>
  <c r="K85" i="1" s="1"/>
  <c r="D86" i="1"/>
  <c r="E86" i="1" s="1"/>
  <c r="K86" i="1" s="1"/>
  <c r="D87" i="1"/>
  <c r="E87" i="1" s="1"/>
  <c r="K87" i="1" s="1"/>
  <c r="D88" i="1"/>
  <c r="E88" i="1" s="1"/>
  <c r="K88" i="1" s="1"/>
  <c r="D89" i="1"/>
  <c r="E89" i="1" s="1"/>
  <c r="K89" i="1" s="1"/>
  <c r="D90" i="1"/>
  <c r="E90" i="1" s="1"/>
  <c r="K90" i="1" s="1"/>
  <c r="D91" i="1"/>
  <c r="E91" i="1" s="1"/>
  <c r="K91" i="1" s="1"/>
  <c r="D92" i="1"/>
  <c r="E92" i="1" s="1"/>
  <c r="K92" i="1" s="1"/>
  <c r="D93" i="1"/>
  <c r="E93" i="1" s="1"/>
  <c r="K93" i="1" s="1"/>
  <c r="D94" i="1"/>
  <c r="E94" i="1" s="1"/>
  <c r="K94" i="1" s="1"/>
  <c r="D95" i="1"/>
  <c r="E95" i="1" s="1"/>
  <c r="K95" i="1" s="1"/>
  <c r="D96" i="1"/>
  <c r="E96" i="1" s="1"/>
  <c r="K96" i="1" s="1"/>
  <c r="D97" i="1"/>
  <c r="E97" i="1" s="1"/>
  <c r="K97" i="1" s="1"/>
  <c r="D98" i="1"/>
  <c r="E98" i="1" s="1"/>
  <c r="K98" i="1" s="1"/>
  <c r="D99" i="1"/>
  <c r="E99" i="1" s="1"/>
  <c r="K99" i="1" s="1"/>
  <c r="D100" i="1"/>
  <c r="E100" i="1" s="1"/>
  <c r="K100" i="1" s="1"/>
  <c r="D101" i="1"/>
  <c r="E101" i="1" s="1"/>
  <c r="K101" i="1" s="1"/>
  <c r="D102" i="1"/>
  <c r="E102" i="1" s="1"/>
  <c r="K102" i="1" s="1"/>
  <c r="D103" i="1"/>
  <c r="E103" i="1" s="1"/>
  <c r="K103" i="1" s="1"/>
  <c r="D104" i="1"/>
  <c r="E104" i="1" s="1"/>
  <c r="K104" i="1" s="1"/>
  <c r="D105" i="1"/>
  <c r="E105" i="1" s="1"/>
  <c r="K105" i="1" s="1"/>
  <c r="D106" i="1"/>
  <c r="E106" i="1" s="1"/>
  <c r="K106" i="1" s="1"/>
  <c r="D107" i="1"/>
  <c r="E107" i="1" s="1"/>
  <c r="K107" i="1" s="1"/>
  <c r="D108" i="1"/>
  <c r="E108" i="1" s="1"/>
  <c r="K108" i="1" s="1"/>
  <c r="D109" i="1"/>
  <c r="E109" i="1" s="1"/>
  <c r="K109" i="1" s="1"/>
  <c r="D110" i="1"/>
  <c r="E110" i="1" s="1"/>
  <c r="K110" i="1" s="1"/>
  <c r="D111" i="1"/>
  <c r="E111" i="1" s="1"/>
  <c r="K111" i="1" s="1"/>
  <c r="D112" i="1"/>
  <c r="E112" i="1" s="1"/>
  <c r="K112" i="1" s="1"/>
  <c r="D113" i="1"/>
  <c r="E113" i="1" s="1"/>
  <c r="K113" i="1" s="1"/>
  <c r="D114" i="1"/>
  <c r="E114" i="1" s="1"/>
  <c r="K114" i="1" s="1"/>
  <c r="D115" i="1"/>
  <c r="E115" i="1" s="1"/>
  <c r="K115" i="1" s="1"/>
  <c r="D116" i="1"/>
  <c r="E116" i="1" s="1"/>
  <c r="K116" i="1" s="1"/>
  <c r="D117" i="1"/>
  <c r="E117" i="1" s="1"/>
  <c r="K117" i="1" s="1"/>
  <c r="D118" i="1"/>
  <c r="E118" i="1" s="1"/>
  <c r="K118" i="1" s="1"/>
  <c r="D119" i="1"/>
  <c r="E119" i="1" s="1"/>
  <c r="K119" i="1" s="1"/>
  <c r="D120" i="1"/>
  <c r="E120" i="1" s="1"/>
  <c r="K120" i="1" s="1"/>
  <c r="D121" i="1"/>
  <c r="E121" i="1" s="1"/>
  <c r="K121" i="1" s="1"/>
  <c r="D122" i="1"/>
  <c r="E122" i="1" s="1"/>
  <c r="K122" i="1" s="1"/>
  <c r="D123" i="1"/>
  <c r="E123" i="1" s="1"/>
  <c r="K123" i="1" s="1"/>
  <c r="D124" i="1"/>
  <c r="E124" i="1" s="1"/>
  <c r="K124" i="1" s="1"/>
  <c r="D125" i="1"/>
  <c r="E125" i="1" s="1"/>
  <c r="K125" i="1" s="1"/>
  <c r="D126" i="1"/>
  <c r="E126" i="1" s="1"/>
  <c r="K126" i="1" s="1"/>
  <c r="D127" i="1"/>
  <c r="E127" i="1" s="1"/>
  <c r="K127" i="1" s="1"/>
  <c r="D128" i="1"/>
  <c r="E128" i="1" s="1"/>
  <c r="K128" i="1" s="1"/>
  <c r="D129" i="1"/>
  <c r="E129" i="1" s="1"/>
  <c r="K129" i="1" s="1"/>
  <c r="D130" i="1"/>
  <c r="E130" i="1" s="1"/>
  <c r="K130" i="1" s="1"/>
  <c r="D131" i="1"/>
  <c r="E131" i="1" s="1"/>
  <c r="K131" i="1" s="1"/>
  <c r="D132" i="1"/>
  <c r="E132" i="1" s="1"/>
  <c r="K132" i="1" s="1"/>
  <c r="D133" i="1"/>
  <c r="E133" i="1" s="1"/>
  <c r="K133" i="1" s="1"/>
  <c r="D134" i="1"/>
  <c r="E134" i="1" s="1"/>
  <c r="K134" i="1" s="1"/>
  <c r="D135" i="1"/>
  <c r="E135" i="1" s="1"/>
  <c r="K135" i="1" s="1"/>
  <c r="D136" i="1"/>
  <c r="E136" i="1" s="1"/>
  <c r="K136" i="1" s="1"/>
  <c r="D137" i="1"/>
  <c r="E137" i="1" s="1"/>
  <c r="K137" i="1" s="1"/>
  <c r="D138" i="1"/>
  <c r="E138" i="1" s="1"/>
  <c r="K138" i="1" s="1"/>
  <c r="D139" i="1"/>
  <c r="E139" i="1" s="1"/>
  <c r="K139" i="1" s="1"/>
  <c r="D140" i="1"/>
  <c r="E140" i="1" s="1"/>
  <c r="K140" i="1" s="1"/>
  <c r="D141" i="1"/>
  <c r="E141" i="1" s="1"/>
  <c r="K141" i="1" s="1"/>
  <c r="D142" i="1"/>
  <c r="E142" i="1" s="1"/>
  <c r="K142" i="1" s="1"/>
  <c r="D143" i="1"/>
  <c r="E143" i="1" s="1"/>
  <c r="K143" i="1" s="1"/>
  <c r="D144" i="1"/>
  <c r="E144" i="1" s="1"/>
  <c r="K144" i="1" s="1"/>
  <c r="D145" i="1"/>
  <c r="E145" i="1" s="1"/>
  <c r="K145" i="1" s="1"/>
  <c r="D146" i="1"/>
  <c r="E146" i="1" s="1"/>
  <c r="K146" i="1" s="1"/>
  <c r="D147" i="1"/>
  <c r="E147" i="1" s="1"/>
  <c r="K147" i="1" s="1"/>
  <c r="D148" i="1"/>
  <c r="E148" i="1" s="1"/>
  <c r="K148" i="1" s="1"/>
  <c r="D149" i="1"/>
  <c r="E149" i="1" s="1"/>
  <c r="K149" i="1" s="1"/>
  <c r="D150" i="1"/>
  <c r="E150" i="1" s="1"/>
  <c r="K150" i="1" s="1"/>
  <c r="D151" i="1"/>
  <c r="E151" i="1" s="1"/>
  <c r="K151" i="1" s="1"/>
  <c r="D152" i="1"/>
  <c r="E152" i="1" s="1"/>
  <c r="K152" i="1" s="1"/>
  <c r="D153" i="1"/>
  <c r="E153" i="1" s="1"/>
  <c r="K153" i="1" s="1"/>
  <c r="D154" i="1"/>
  <c r="E154" i="1" s="1"/>
  <c r="K154" i="1" s="1"/>
  <c r="D155" i="1"/>
  <c r="E155" i="1" s="1"/>
  <c r="K155" i="1" s="1"/>
  <c r="D156" i="1"/>
  <c r="E156" i="1" s="1"/>
  <c r="K156" i="1" s="1"/>
  <c r="D157" i="1"/>
  <c r="E157" i="1" s="1"/>
  <c r="K157" i="1" s="1"/>
  <c r="D158" i="1"/>
  <c r="E158" i="1" s="1"/>
  <c r="K158" i="1" s="1"/>
  <c r="D159" i="1"/>
  <c r="E159" i="1" s="1"/>
  <c r="K159" i="1" s="1"/>
  <c r="D160" i="1"/>
  <c r="E160" i="1" s="1"/>
  <c r="K160" i="1" s="1"/>
  <c r="D161" i="1"/>
  <c r="E161" i="1" s="1"/>
  <c r="K161" i="1" s="1"/>
  <c r="D162" i="1"/>
  <c r="E162" i="1" s="1"/>
  <c r="K162" i="1" s="1"/>
  <c r="D163" i="1"/>
  <c r="E163" i="1" s="1"/>
  <c r="K163" i="1" s="1"/>
  <c r="D164" i="1"/>
  <c r="E164" i="1" s="1"/>
  <c r="K164" i="1" s="1"/>
  <c r="D165" i="1"/>
  <c r="E165" i="1" s="1"/>
  <c r="K165" i="1" s="1"/>
  <c r="D166" i="1"/>
  <c r="E166" i="1" s="1"/>
  <c r="K166" i="1" s="1"/>
  <c r="D167" i="1"/>
  <c r="E167" i="1" s="1"/>
  <c r="K167" i="1" s="1"/>
  <c r="D168" i="1"/>
  <c r="E168" i="1" s="1"/>
  <c r="K168" i="1" s="1"/>
  <c r="D169" i="1"/>
  <c r="E169" i="1" s="1"/>
  <c r="K169" i="1" s="1"/>
  <c r="D170" i="1"/>
  <c r="E170" i="1" s="1"/>
  <c r="K170" i="1" s="1"/>
  <c r="D171" i="1"/>
  <c r="E171" i="1" s="1"/>
  <c r="K171" i="1" s="1"/>
  <c r="D172" i="1"/>
  <c r="E172" i="1" s="1"/>
  <c r="K172" i="1" s="1"/>
  <c r="D173" i="1"/>
  <c r="E173" i="1" s="1"/>
  <c r="K173" i="1" s="1"/>
  <c r="D174" i="1"/>
  <c r="E174" i="1" s="1"/>
  <c r="K174" i="1" s="1"/>
  <c r="D175" i="1"/>
  <c r="E175" i="1" s="1"/>
  <c r="K175" i="1" s="1"/>
  <c r="D176" i="1"/>
  <c r="E176" i="1" s="1"/>
  <c r="K176" i="1" s="1"/>
  <c r="D177" i="1"/>
  <c r="E177" i="1" s="1"/>
  <c r="K177" i="1" s="1"/>
  <c r="D178" i="1"/>
  <c r="E178" i="1" s="1"/>
  <c r="K178" i="1" s="1"/>
  <c r="D179" i="1"/>
  <c r="E179" i="1" s="1"/>
  <c r="K179" i="1" s="1"/>
  <c r="D180" i="1"/>
  <c r="E180" i="1" s="1"/>
  <c r="K180" i="1" s="1"/>
  <c r="D181" i="1"/>
  <c r="E181" i="1" s="1"/>
  <c r="K181" i="1" s="1"/>
  <c r="D182" i="1"/>
  <c r="E182" i="1" s="1"/>
  <c r="K182" i="1" s="1"/>
  <c r="D183" i="1"/>
  <c r="E183" i="1" s="1"/>
  <c r="K183" i="1" s="1"/>
  <c r="D184" i="1"/>
  <c r="E184" i="1" s="1"/>
  <c r="K184" i="1" s="1"/>
  <c r="D185" i="1"/>
  <c r="E185" i="1" s="1"/>
  <c r="K185" i="1" s="1"/>
  <c r="D186" i="1"/>
  <c r="E186" i="1" s="1"/>
  <c r="K186" i="1" s="1"/>
  <c r="D187" i="1"/>
  <c r="E187" i="1" s="1"/>
  <c r="K187" i="1" s="1"/>
  <c r="D188" i="1"/>
  <c r="E188" i="1" s="1"/>
  <c r="K188" i="1" s="1"/>
  <c r="D189" i="1"/>
  <c r="E189" i="1" s="1"/>
  <c r="K189" i="1" s="1"/>
  <c r="D190" i="1"/>
  <c r="E190" i="1" s="1"/>
  <c r="K190" i="1" s="1"/>
  <c r="D191" i="1"/>
  <c r="E191" i="1" s="1"/>
  <c r="K191" i="1" s="1"/>
  <c r="D192" i="1"/>
  <c r="E192" i="1" s="1"/>
  <c r="K192" i="1" s="1"/>
  <c r="D193" i="1"/>
  <c r="E193" i="1" s="1"/>
  <c r="K193" i="1" s="1"/>
  <c r="D194" i="1"/>
  <c r="E194" i="1" s="1"/>
  <c r="K194" i="1" s="1"/>
  <c r="D195" i="1"/>
  <c r="E195" i="1" s="1"/>
  <c r="K195" i="1" s="1"/>
  <c r="D196" i="1"/>
  <c r="E196" i="1" s="1"/>
  <c r="K196" i="1" s="1"/>
  <c r="D197" i="1"/>
  <c r="E197" i="1" s="1"/>
  <c r="K197" i="1" s="1"/>
  <c r="D198" i="1"/>
  <c r="E198" i="1" s="1"/>
  <c r="K198" i="1" s="1"/>
  <c r="D199" i="1"/>
  <c r="E199" i="1" s="1"/>
  <c r="K199" i="1" s="1"/>
  <c r="D200" i="1"/>
  <c r="E200" i="1" s="1"/>
  <c r="K200" i="1" s="1"/>
  <c r="D201" i="1"/>
  <c r="E201" i="1" s="1"/>
  <c r="K201" i="1" s="1"/>
  <c r="D202" i="1"/>
  <c r="E202" i="1" s="1"/>
  <c r="K202" i="1" s="1"/>
  <c r="D203" i="1"/>
  <c r="E203" i="1" s="1"/>
  <c r="K203" i="1" s="1"/>
  <c r="D204" i="1"/>
  <c r="E204" i="1" s="1"/>
  <c r="K204" i="1" s="1"/>
  <c r="D205" i="1"/>
  <c r="E205" i="1" s="1"/>
  <c r="K205" i="1" s="1"/>
  <c r="D206" i="1"/>
  <c r="E206" i="1" s="1"/>
  <c r="K206" i="1" s="1"/>
  <c r="D207" i="1"/>
  <c r="E207" i="1" s="1"/>
  <c r="K207" i="1" s="1"/>
  <c r="D208" i="1"/>
  <c r="E208" i="1" s="1"/>
  <c r="K208" i="1" s="1"/>
  <c r="D209" i="1"/>
  <c r="E209" i="1" s="1"/>
  <c r="K209" i="1" s="1"/>
  <c r="D210" i="1"/>
  <c r="E210" i="1" s="1"/>
  <c r="K210" i="1" s="1"/>
  <c r="D211" i="1"/>
  <c r="E211" i="1" s="1"/>
  <c r="K211" i="1" s="1"/>
  <c r="D212" i="1"/>
  <c r="E212" i="1" s="1"/>
  <c r="K212" i="1" s="1"/>
  <c r="D213" i="1"/>
  <c r="E213" i="1" s="1"/>
  <c r="K213" i="1" s="1"/>
  <c r="D214" i="1"/>
  <c r="E214" i="1" s="1"/>
  <c r="K214" i="1" s="1"/>
  <c r="D215" i="1"/>
  <c r="E215" i="1" s="1"/>
  <c r="K215" i="1" s="1"/>
  <c r="D216" i="1"/>
  <c r="E216" i="1" s="1"/>
  <c r="K216" i="1" s="1"/>
  <c r="D217" i="1"/>
  <c r="E217" i="1" s="1"/>
  <c r="K217" i="1" s="1"/>
  <c r="D218" i="1"/>
  <c r="E218" i="1" s="1"/>
  <c r="K218" i="1" s="1"/>
  <c r="D219" i="1"/>
  <c r="E219" i="1" s="1"/>
  <c r="K219" i="1" s="1"/>
  <c r="D220" i="1"/>
  <c r="E220" i="1" s="1"/>
  <c r="K220" i="1" s="1"/>
  <c r="D221" i="1"/>
  <c r="E221" i="1" s="1"/>
  <c r="K221" i="1" s="1"/>
  <c r="D222" i="1"/>
  <c r="E222" i="1" s="1"/>
  <c r="K222" i="1" s="1"/>
  <c r="D223" i="1"/>
  <c r="E223" i="1" s="1"/>
  <c r="K223" i="1" s="1"/>
  <c r="D224" i="1"/>
  <c r="E224" i="1" s="1"/>
  <c r="K224" i="1" s="1"/>
  <c r="D225" i="1"/>
  <c r="E225" i="1" s="1"/>
  <c r="K225" i="1" s="1"/>
  <c r="D226" i="1"/>
  <c r="E226" i="1" s="1"/>
  <c r="K226" i="1" s="1"/>
  <c r="D227" i="1"/>
  <c r="E227" i="1" s="1"/>
  <c r="K227" i="1" s="1"/>
  <c r="D228" i="1"/>
  <c r="E228" i="1" s="1"/>
  <c r="K228" i="1" s="1"/>
  <c r="D229" i="1"/>
  <c r="E229" i="1" s="1"/>
  <c r="K229" i="1" s="1"/>
  <c r="D230" i="1"/>
  <c r="E230" i="1" s="1"/>
  <c r="K230" i="1" s="1"/>
  <c r="D231" i="1"/>
  <c r="E231" i="1" s="1"/>
  <c r="K231" i="1" s="1"/>
  <c r="D232" i="1"/>
  <c r="E232" i="1" s="1"/>
  <c r="K232" i="1" s="1"/>
  <c r="D233" i="1"/>
  <c r="E233" i="1" s="1"/>
  <c r="K233" i="1" s="1"/>
  <c r="D234" i="1"/>
  <c r="E234" i="1" s="1"/>
  <c r="K234" i="1" s="1"/>
  <c r="D235" i="1"/>
  <c r="E235" i="1" s="1"/>
  <c r="K235" i="1" s="1"/>
  <c r="D236" i="1"/>
  <c r="E236" i="1" s="1"/>
  <c r="K236" i="1" s="1"/>
  <c r="D237" i="1"/>
  <c r="E237" i="1" s="1"/>
  <c r="K237" i="1" s="1"/>
  <c r="D238" i="1"/>
  <c r="E238" i="1" s="1"/>
  <c r="K238" i="1" s="1"/>
  <c r="D239" i="1"/>
  <c r="E239" i="1" s="1"/>
  <c r="K239" i="1" s="1"/>
  <c r="D240" i="1"/>
  <c r="E240" i="1" s="1"/>
  <c r="K240" i="1" s="1"/>
  <c r="D241" i="1"/>
  <c r="E241" i="1" s="1"/>
  <c r="K241" i="1" s="1"/>
  <c r="D242" i="1"/>
  <c r="E242" i="1" s="1"/>
  <c r="K242" i="1" s="1"/>
  <c r="D243" i="1"/>
  <c r="E243" i="1" s="1"/>
  <c r="K243" i="1" s="1"/>
  <c r="D244" i="1"/>
  <c r="E244" i="1" s="1"/>
  <c r="K244" i="1" s="1"/>
  <c r="D245" i="1"/>
  <c r="E245" i="1" s="1"/>
  <c r="K245" i="1" s="1"/>
  <c r="D246" i="1"/>
  <c r="E246" i="1" s="1"/>
  <c r="K246" i="1" s="1"/>
  <c r="D247" i="1"/>
  <c r="E247" i="1" s="1"/>
  <c r="K247" i="1" s="1"/>
  <c r="D248" i="1"/>
  <c r="E248" i="1" s="1"/>
  <c r="K248" i="1" s="1"/>
  <c r="D249" i="1"/>
  <c r="E249" i="1" s="1"/>
  <c r="K249" i="1" s="1"/>
  <c r="D2" i="1"/>
  <c r="E2" i="1" s="1"/>
  <c r="J10" i="6" l="1" a="1"/>
  <c r="J10" i="6" s="1"/>
  <c r="E4" i="12" a="1"/>
  <c r="E4" i="12" s="1"/>
  <c r="J18" i="6" a="1"/>
  <c r="J18" i="6" s="1"/>
  <c r="J5" i="6" a="1"/>
  <c r="J5" i="6" s="1"/>
  <c r="J12" i="6" a="1"/>
  <c r="J12" i="6" s="1"/>
  <c r="J4" i="6" a="1"/>
  <c r="J4" i="6" s="1"/>
  <c r="H15" i="9" a="1"/>
  <c r="H15" i="9" s="1"/>
  <c r="H11" i="9" a="1"/>
  <c r="H11" i="9" s="1"/>
  <c r="H7" i="9" a="1"/>
  <c r="H7" i="9" s="1"/>
  <c r="I8" i="6" a="1"/>
  <c r="I8" i="6" s="1"/>
  <c r="I16" i="6" a="1"/>
  <c r="I16" i="6" s="1"/>
  <c r="J14" i="6" a="1"/>
  <c r="J14" i="6" s="1"/>
  <c r="I12" i="6" a="1"/>
  <c r="I12" i="6" s="1"/>
  <c r="I4" i="9" a="1"/>
  <c r="I4" i="9" s="1"/>
  <c r="J15" i="6" a="1"/>
  <c r="J15" i="6" s="1"/>
  <c r="H15" i="6" s="1"/>
  <c r="I6" i="6" a="1"/>
  <c r="I6" i="6" s="1"/>
  <c r="I7" i="6" a="1"/>
  <c r="I7" i="6" s="1"/>
  <c r="I15" i="9" a="1"/>
  <c r="I15" i="9" s="1"/>
  <c r="H18" i="9" a="1"/>
  <c r="H18" i="9" s="1"/>
  <c r="I10" i="9" a="1"/>
  <c r="I10" i="9" s="1"/>
  <c r="I6" i="9" a="1"/>
  <c r="I6" i="9" s="1"/>
  <c r="I9" i="6" a="1"/>
  <c r="I9" i="6" s="1"/>
  <c r="I17" i="6" a="1"/>
  <c r="I17" i="6" s="1"/>
  <c r="I16" i="9" a="1"/>
  <c r="I16" i="9" s="1"/>
  <c r="H5" i="9" a="1"/>
  <c r="H5" i="9" s="1"/>
  <c r="I5" i="6" a="1"/>
  <c r="I5" i="6" s="1"/>
  <c r="I14" i="9" a="1"/>
  <c r="I14" i="9" s="1"/>
  <c r="I17" i="9" a="1"/>
  <c r="I17" i="9" s="1"/>
  <c r="I15" i="6" a="1"/>
  <c r="I15" i="6" s="1"/>
  <c r="H13" i="9" a="1"/>
  <c r="H13" i="9" s="1"/>
  <c r="I18" i="9" a="1"/>
  <c r="I18" i="9" s="1"/>
  <c r="H10" i="9" a="1"/>
  <c r="H10" i="9" s="1"/>
  <c r="H6" i="9" a="1"/>
  <c r="H6" i="9" s="1"/>
  <c r="I10" i="6" a="1"/>
  <c r="I10" i="6" s="1"/>
  <c r="I4" i="6" a="1"/>
  <c r="I4" i="6" s="1"/>
  <c r="J16" i="6" a="1"/>
  <c r="J16" i="6" s="1"/>
  <c r="H16" i="6" s="1"/>
  <c r="H9" i="9" a="1"/>
  <c r="H9" i="9" s="1"/>
  <c r="I12" i="9" a="1"/>
  <c r="I12" i="9" s="1"/>
  <c r="I13" i="6" a="1"/>
  <c r="I13" i="6" s="1"/>
  <c r="H8" i="9" a="1"/>
  <c r="H8" i="9" s="1"/>
  <c r="I11" i="9" a="1"/>
  <c r="I11" i="9" s="1"/>
  <c r="I13" i="9" a="1"/>
  <c r="I13" i="9" s="1"/>
  <c r="H16" i="9" a="1"/>
  <c r="H16" i="9" s="1"/>
  <c r="I9" i="9" a="1"/>
  <c r="I9" i="9" s="1"/>
  <c r="I5" i="9" a="1"/>
  <c r="I5" i="9" s="1"/>
  <c r="I11" i="6" a="1"/>
  <c r="I11" i="6" s="1"/>
  <c r="J13" i="6" a="1"/>
  <c r="J13" i="6" s="1"/>
  <c r="H13" i="6" s="1"/>
  <c r="H4" i="9" a="1"/>
  <c r="H4" i="9" s="1"/>
  <c r="I7" i="9" a="1"/>
  <c r="I7" i="9" s="1"/>
  <c r="H17" i="9" a="1"/>
  <c r="H17" i="9" s="1"/>
  <c r="H14" i="9" a="1"/>
  <c r="H14" i="9" s="1"/>
  <c r="I8" i="9" a="1"/>
  <c r="I8" i="9" s="1"/>
  <c r="H12" i="9" a="1"/>
  <c r="H12" i="9" s="1"/>
  <c r="I14" i="6" a="1"/>
  <c r="I14" i="6" s="1"/>
  <c r="J17" i="6" a="1"/>
  <c r="J17" i="6" s="1"/>
  <c r="H17" i="6" s="1"/>
  <c r="K2" i="1"/>
  <c r="J9" i="6" a="1"/>
  <c r="J9" i="6" s="1"/>
  <c r="J8" i="6" a="1"/>
  <c r="J8" i="6" s="1"/>
  <c r="J7" i="6" a="1"/>
  <c r="J7" i="6" s="1"/>
  <c r="J11" i="6" a="1"/>
  <c r="J11" i="6" s="1"/>
  <c r="J6" i="6" a="1"/>
  <c r="J6" i="6" s="1"/>
  <c r="H14" i="6"/>
  <c r="M10" i="6"/>
  <c r="M9" i="6"/>
  <c r="M18" i="6"/>
  <c r="M12" i="6"/>
  <c r="M8" i="6"/>
  <c r="M7" i="6"/>
  <c r="M11" i="6"/>
  <c r="M6" i="6"/>
  <c r="M5" i="6"/>
  <c r="O7" i="6"/>
  <c r="O11" i="6"/>
  <c r="O10" i="6"/>
  <c r="O6" i="6"/>
  <c r="O18" i="6"/>
  <c r="O9" i="6"/>
  <c r="O5" i="6"/>
  <c r="O12" i="6"/>
  <c r="O8" i="6"/>
  <c r="O4" i="6"/>
  <c r="M4" i="6"/>
  <c r="K31" i="1"/>
  <c r="K30" i="1"/>
  <c r="G19" i="9" l="1"/>
  <c r="H24" i="9" s="1"/>
  <c r="H11" i="6"/>
  <c r="H7" i="6"/>
  <c r="H8" i="6"/>
  <c r="H9" i="6"/>
  <c r="H10" i="6"/>
  <c r="H6" i="6"/>
  <c r="H4" i="6"/>
  <c r="H12" i="6"/>
  <c r="H5" i="6"/>
  <c r="H38" i="9" l="1"/>
  <c r="H37" i="9"/>
  <c r="H36" i="9"/>
  <c r="H19" i="6"/>
  <c r="F38" i="9" l="1"/>
  <c r="I38" i="9" s="1"/>
  <c r="H28" i="6"/>
  <c r="F36" i="9"/>
  <c r="I36" i="9" s="1"/>
  <c r="F37" i="9"/>
  <c r="H23" i="9"/>
  <c r="H30" i="9" s="1"/>
  <c r="H29" i="6"/>
  <c r="H30" i="6"/>
  <c r="H25" i="6"/>
  <c r="I37" i="9" l="1"/>
  <c r="J37" i="9" s="1"/>
  <c r="G40" i="9" l="1"/>
  <c r="J38" i="9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<sst xmlns="http://schemas.openxmlformats.org/spreadsheetml/2006/main" count="919" uniqueCount="659">
  <si>
    <t>Abies</t>
  </si>
  <si>
    <t>alba</t>
  </si>
  <si>
    <t>Sapin blanc</t>
  </si>
  <si>
    <t>concolor</t>
  </si>
  <si>
    <t>Sapin du Colorado</t>
  </si>
  <si>
    <t>koreana</t>
  </si>
  <si>
    <t>Sapin de Corée</t>
  </si>
  <si>
    <t>nordmanniana</t>
  </si>
  <si>
    <t>Sapin de Nordmann</t>
  </si>
  <si>
    <t>pinsapo</t>
  </si>
  <si>
    <t>Sapin d'Espagne</t>
  </si>
  <si>
    <t>procera</t>
  </si>
  <si>
    <t>Sapin noble</t>
  </si>
  <si>
    <t>Acer</t>
  </si>
  <si>
    <t>buergerianum</t>
  </si>
  <si>
    <t>Erable trident</t>
  </si>
  <si>
    <t>campestre</t>
  </si>
  <si>
    <t>Erable champêtre</t>
  </si>
  <si>
    <t>cappadocicum</t>
  </si>
  <si>
    <t>Erable de Cappadoce</t>
  </si>
  <si>
    <t>davidii</t>
  </si>
  <si>
    <t>Erable du Père David</t>
  </si>
  <si>
    <t>freemanii (x)</t>
  </si>
  <si>
    <t>Erable de Freeman</t>
  </si>
  <si>
    <t>griseum</t>
  </si>
  <si>
    <t>Erable à écorce de papier</t>
  </si>
  <si>
    <t>lobelli</t>
  </si>
  <si>
    <t>Erable plane (synonyme)</t>
  </si>
  <si>
    <t>monspessulanum</t>
  </si>
  <si>
    <t>Erable de Montpellier</t>
  </si>
  <si>
    <t>opalus</t>
  </si>
  <si>
    <t>Erable à feuilles d'Obier</t>
  </si>
  <si>
    <t>platanoïdes</t>
  </si>
  <si>
    <t>Erable plane</t>
  </si>
  <si>
    <t>pseudoplatanus</t>
  </si>
  <si>
    <t>Erable sycomore</t>
  </si>
  <si>
    <t>rubrum</t>
  </si>
  <si>
    <t>Erable rouge</t>
  </si>
  <si>
    <t>rufinerve</t>
  </si>
  <si>
    <t>Erable à feuilles de vigne</t>
  </si>
  <si>
    <t>saccharinum</t>
  </si>
  <si>
    <t>Erable argenté</t>
  </si>
  <si>
    <t>tataricum</t>
  </si>
  <si>
    <t>Erable de Tartarie</t>
  </si>
  <si>
    <t>triflorum</t>
  </si>
  <si>
    <t>Erable à trois fleurs</t>
  </si>
  <si>
    <t>velutinum</t>
  </si>
  <si>
    <t>Erable d'Asie</t>
  </si>
  <si>
    <t>Aesculus</t>
  </si>
  <si>
    <t>carnea (x)</t>
  </si>
  <si>
    <t>Marronnier à fleurs rouges</t>
  </si>
  <si>
    <t>flava</t>
  </si>
  <si>
    <t>Pavier jaune</t>
  </si>
  <si>
    <t>hippocastanum</t>
  </si>
  <si>
    <t>Marronnier d'Inde</t>
  </si>
  <si>
    <t>parviflora</t>
  </si>
  <si>
    <t>Pavier blanc</t>
  </si>
  <si>
    <t>pavia</t>
  </si>
  <si>
    <t>Pavier rouge</t>
  </si>
  <si>
    <t>Albizia</t>
  </si>
  <si>
    <t>julibrissin</t>
  </si>
  <si>
    <t>Alnus</t>
  </si>
  <si>
    <t>cordata</t>
  </si>
  <si>
    <t>glutinosa</t>
  </si>
  <si>
    <t>Aulne glutineux</t>
  </si>
  <si>
    <t>incana</t>
  </si>
  <si>
    <t>Aulne blanc</t>
  </si>
  <si>
    <t>subcordata</t>
  </si>
  <si>
    <t>Aulne du Caucase</t>
  </si>
  <si>
    <t>Amelanchier</t>
  </si>
  <si>
    <t>laevis</t>
  </si>
  <si>
    <t>Amélanchier lisse</t>
  </si>
  <si>
    <t>Araucaria</t>
  </si>
  <si>
    <t>araucana</t>
  </si>
  <si>
    <t>Araucaria du Chili</t>
  </si>
  <si>
    <t>Arbutus</t>
  </si>
  <si>
    <t>unedo</t>
  </si>
  <si>
    <t>Arbousier</t>
  </si>
  <si>
    <t>Betula</t>
  </si>
  <si>
    <t>albosinensis</t>
  </si>
  <si>
    <t>Bouleau de Chine</t>
  </si>
  <si>
    <t>nigra</t>
  </si>
  <si>
    <t>Bouleau noir</t>
  </si>
  <si>
    <t>papyrifera</t>
  </si>
  <si>
    <t>Bouleau à papier</t>
  </si>
  <si>
    <t>pendula</t>
  </si>
  <si>
    <t>Bouleau verruqueux</t>
  </si>
  <si>
    <t>pubescens</t>
  </si>
  <si>
    <t>Bouleau pubescent</t>
  </si>
  <si>
    <t>utilis</t>
  </si>
  <si>
    <t>Bouleau de l'Himalaya</t>
  </si>
  <si>
    <t>Calocedrus</t>
  </si>
  <si>
    <t>decurrens</t>
  </si>
  <si>
    <t>Calocèdre</t>
  </si>
  <si>
    <t>Carpinus</t>
  </si>
  <si>
    <t>betulus</t>
  </si>
  <si>
    <t>Charme, charmille</t>
  </si>
  <si>
    <t>orientalis</t>
  </si>
  <si>
    <t>Charme d'Orient</t>
  </si>
  <si>
    <t>Castanea</t>
  </si>
  <si>
    <t>sativa</t>
  </si>
  <si>
    <t>Châtaignier</t>
  </si>
  <si>
    <t>Cedrus</t>
  </si>
  <si>
    <t>atlantica</t>
  </si>
  <si>
    <t>Cèdre de l'Atlas</t>
  </si>
  <si>
    <t>deodara</t>
  </si>
  <si>
    <t>Cèdre de l'Himalaya</t>
  </si>
  <si>
    <t>libanii</t>
  </si>
  <si>
    <t>Cèdre du Liban</t>
  </si>
  <si>
    <t>Celtis</t>
  </si>
  <si>
    <t>australis</t>
  </si>
  <si>
    <t>Micocoulier de Provence</t>
  </si>
  <si>
    <t>caucasica</t>
  </si>
  <si>
    <t>Micocoulier du Caucase</t>
  </si>
  <si>
    <t>occidentalis</t>
  </si>
  <si>
    <t>Micocoulier occidental</t>
  </si>
  <si>
    <t>Cercidiphyllum</t>
  </si>
  <si>
    <t>japonicum</t>
  </si>
  <si>
    <t>Arbre au caramel</t>
  </si>
  <si>
    <t>Cercis</t>
  </si>
  <si>
    <t>canadensis</t>
  </si>
  <si>
    <t>Gainier du Canada</t>
  </si>
  <si>
    <t>siliquastrum</t>
  </si>
  <si>
    <t>Arbre de Judée</t>
  </si>
  <si>
    <t>Chamaecyparis</t>
  </si>
  <si>
    <t>lawsoniana</t>
  </si>
  <si>
    <t>Faux cyprès de Lawson</t>
  </si>
  <si>
    <t>Chamaecyparis (Cupressus)</t>
  </si>
  <si>
    <t>nootkatensis</t>
  </si>
  <si>
    <t>Cyprès de Nootka</t>
  </si>
  <si>
    <t>Chionanthus</t>
  </si>
  <si>
    <t>retusus</t>
  </si>
  <si>
    <t>Arbre à franges de Chine</t>
  </si>
  <si>
    <t>virginicus</t>
  </si>
  <si>
    <t>Arbre à franges, Chionanthe de Virginie</t>
  </si>
  <si>
    <t>Cladrastis</t>
  </si>
  <si>
    <t>kentukea</t>
  </si>
  <si>
    <t>Virgilier à bois jaune</t>
  </si>
  <si>
    <t>Cornus</t>
  </si>
  <si>
    <t>mas</t>
  </si>
  <si>
    <t>Cornouiller mâle</t>
  </si>
  <si>
    <t>Corylus</t>
  </si>
  <si>
    <t>colurna</t>
  </si>
  <si>
    <t>Noisetier de Byzance</t>
  </si>
  <si>
    <t>Cotinus</t>
  </si>
  <si>
    <t>coggygria</t>
  </si>
  <si>
    <t>Arbre à perruques</t>
  </si>
  <si>
    <t>Crataegus</t>
  </si>
  <si>
    <t>laevigata</t>
  </si>
  <si>
    <t>Aubépine épineuse</t>
  </si>
  <si>
    <t>lavalleei (x)</t>
  </si>
  <si>
    <t>Crataegus de Lavallée</t>
  </si>
  <si>
    <t>media (x)</t>
  </si>
  <si>
    <t>Aubépine rouge</t>
  </si>
  <si>
    <t>monogyna</t>
  </si>
  <si>
    <t>Aubépine monogyne</t>
  </si>
  <si>
    <t>persimilis (x)</t>
  </si>
  <si>
    <t>Aubépine à feuilles de prunier</t>
  </si>
  <si>
    <t>Cryptomeria</t>
  </si>
  <si>
    <t>japonica</t>
  </si>
  <si>
    <t>Cèdre du Japon</t>
  </si>
  <si>
    <t>Cupressocyparis (x) (Cupressus(x))</t>
  </si>
  <si>
    <t>leylandii</t>
  </si>
  <si>
    <t>Cyprès de Leyland</t>
  </si>
  <si>
    <t>Cupressus</t>
  </si>
  <si>
    <t>arizonica</t>
  </si>
  <si>
    <t>Cyprès de l'Arizona</t>
  </si>
  <si>
    <t>cashmeriana</t>
  </si>
  <si>
    <t>Cyprès du Bhoutan</t>
  </si>
  <si>
    <t>sempervirens</t>
  </si>
  <si>
    <t>Cyprès commun</t>
  </si>
  <si>
    <t>Cydonia</t>
  </si>
  <si>
    <t>oblonga</t>
  </si>
  <si>
    <t>Cognassier</t>
  </si>
  <si>
    <t>Davidia</t>
  </si>
  <si>
    <t>involucrata</t>
  </si>
  <si>
    <t>Arbre aux mouchoirs</t>
  </si>
  <si>
    <t>Diospyros</t>
  </si>
  <si>
    <t>kaki</t>
  </si>
  <si>
    <t>Plaqueminier, kaki</t>
  </si>
  <si>
    <t>Elaeagnus</t>
  </si>
  <si>
    <t>angustifolia</t>
  </si>
  <si>
    <t>Olivier de Bohême</t>
  </si>
  <si>
    <t>Eriobotrya</t>
  </si>
  <si>
    <t>Néflier du Japon</t>
  </si>
  <si>
    <t>Fagus</t>
  </si>
  <si>
    <t>Hêtre du Caucase</t>
  </si>
  <si>
    <t>sylvatica</t>
  </si>
  <si>
    <t>Hêtre commun</t>
  </si>
  <si>
    <t>Fraxinus</t>
  </si>
  <si>
    <t>Frêne à feuilles étroites</t>
  </si>
  <si>
    <t>excelsior</t>
  </si>
  <si>
    <t>Frêne commun</t>
  </si>
  <si>
    <t>ornus</t>
  </si>
  <si>
    <t>Frêne à fleurs</t>
  </si>
  <si>
    <t>oxyphylla</t>
  </si>
  <si>
    <t>Frêne à feuilles étroites (synonyme)</t>
  </si>
  <si>
    <t>Ginkgo</t>
  </si>
  <si>
    <t>biloba</t>
  </si>
  <si>
    <t>Gleditsia</t>
  </si>
  <si>
    <t>triacanthos</t>
  </si>
  <si>
    <t>Févier d'Amérique</t>
  </si>
  <si>
    <t>Gymnocladus</t>
  </si>
  <si>
    <t>dioica</t>
  </si>
  <si>
    <t>Chicot du Canada</t>
  </si>
  <si>
    <t>Ilex</t>
  </si>
  <si>
    <t>aquifolium</t>
  </si>
  <si>
    <t>Houx</t>
  </si>
  <si>
    <t>Juglans</t>
  </si>
  <si>
    <t>Noyer noir</t>
  </si>
  <si>
    <t>regia</t>
  </si>
  <si>
    <t>Noyer commun</t>
  </si>
  <si>
    <t>Juniperus</t>
  </si>
  <si>
    <t>virginiana</t>
  </si>
  <si>
    <t>Genévrier de Virginie</t>
  </si>
  <si>
    <t>Koelreuteria</t>
  </si>
  <si>
    <t>bipinata</t>
  </si>
  <si>
    <t>Savonnier élégant</t>
  </si>
  <si>
    <t>paniculata</t>
  </si>
  <si>
    <t>Savonnier</t>
  </si>
  <si>
    <t>Lagerstroemia</t>
  </si>
  <si>
    <t>indica</t>
  </si>
  <si>
    <t>Lilas d'Inde</t>
  </si>
  <si>
    <t>Larix</t>
  </si>
  <si>
    <t>decidua</t>
  </si>
  <si>
    <t>Mélèze commun</t>
  </si>
  <si>
    <t>kaempferi</t>
  </si>
  <si>
    <t>Mélèze du Japon</t>
  </si>
  <si>
    <t>Ligustrum</t>
  </si>
  <si>
    <t>ibota</t>
  </si>
  <si>
    <t>Troène ibota</t>
  </si>
  <si>
    <t>Troène du Japon</t>
  </si>
  <si>
    <t>Liquidambar</t>
  </si>
  <si>
    <t>Copalme d'Orient</t>
  </si>
  <si>
    <t>styraciflua</t>
  </si>
  <si>
    <t>Copalme d'Amérique</t>
  </si>
  <si>
    <t>Liriodendron</t>
  </si>
  <si>
    <t>tulipifera</t>
  </si>
  <si>
    <t>Tulipier</t>
  </si>
  <si>
    <t>Maclura</t>
  </si>
  <si>
    <t>pomifera</t>
  </si>
  <si>
    <t>Oranger des Osages</t>
  </si>
  <si>
    <t>Magnolia</t>
  </si>
  <si>
    <t>grandiflora</t>
  </si>
  <si>
    <t>Magnolia à grandes fleurs</t>
  </si>
  <si>
    <t>Kobus</t>
  </si>
  <si>
    <t>Magnolia de Kobé</t>
  </si>
  <si>
    <t>loebneri (x)</t>
  </si>
  <si>
    <t>Magnolia de Loebner</t>
  </si>
  <si>
    <t>soulangeana (x)</t>
  </si>
  <si>
    <t>Magnolia de Soulange</t>
  </si>
  <si>
    <t>'Suzan'</t>
  </si>
  <si>
    <t>Malus</t>
  </si>
  <si>
    <t>domestica</t>
  </si>
  <si>
    <t>Pommier commun</t>
  </si>
  <si>
    <t>spp.</t>
  </si>
  <si>
    <t>Pommier</t>
  </si>
  <si>
    <t>sylvestris</t>
  </si>
  <si>
    <t>Pommier sauvage</t>
  </si>
  <si>
    <t>trilobata</t>
  </si>
  <si>
    <t>Pommier à feuilles trilobées</t>
  </si>
  <si>
    <t>Mespilus</t>
  </si>
  <si>
    <t>germanica</t>
  </si>
  <si>
    <t>Néflier commun</t>
  </si>
  <si>
    <t>Metasequoia</t>
  </si>
  <si>
    <t>glybtostroboides</t>
  </si>
  <si>
    <t>Métasequoia</t>
  </si>
  <si>
    <t>Morus</t>
  </si>
  <si>
    <t>Mûrier blanc</t>
  </si>
  <si>
    <t>Mûrier noir</t>
  </si>
  <si>
    <t>Nothofagus</t>
  </si>
  <si>
    <t>antarctica</t>
  </si>
  <si>
    <t>Hêtre austral</t>
  </si>
  <si>
    <t>Nyssa</t>
  </si>
  <si>
    <t>Tupélo, gommier noir</t>
  </si>
  <si>
    <t>Ostrya</t>
  </si>
  <si>
    <t>carpinifolia</t>
  </si>
  <si>
    <t>Charme-houblon</t>
  </si>
  <si>
    <t>Parrotia</t>
  </si>
  <si>
    <t>persica</t>
  </si>
  <si>
    <t>Hêtre de Perse</t>
  </si>
  <si>
    <t>Phellodendron</t>
  </si>
  <si>
    <t>amurense</t>
  </si>
  <si>
    <t>Arbre au liège de l'Amour</t>
  </si>
  <si>
    <t>Picea</t>
  </si>
  <si>
    <t>abies</t>
  </si>
  <si>
    <t>Epicéa commun</t>
  </si>
  <si>
    <t>breweriana</t>
  </si>
  <si>
    <t>Sapin de Brewer</t>
  </si>
  <si>
    <t>engelmannii</t>
  </si>
  <si>
    <t>Epinette d'Engelmann</t>
  </si>
  <si>
    <t>likiangensis</t>
  </si>
  <si>
    <t>Sapinette pourpre</t>
  </si>
  <si>
    <t>omorika</t>
  </si>
  <si>
    <t>Epicéa de Serbie</t>
  </si>
  <si>
    <t>Epicéa d'Orient</t>
  </si>
  <si>
    <t>polita</t>
  </si>
  <si>
    <t>Epicéa du Japon</t>
  </si>
  <si>
    <t>pungens</t>
  </si>
  <si>
    <t>Epicéa bleu</t>
  </si>
  <si>
    <t>sitchensis</t>
  </si>
  <si>
    <t>Epicéa de Sitka</t>
  </si>
  <si>
    <t>smithiana</t>
  </si>
  <si>
    <t>Sapinette de l'Himalaya</t>
  </si>
  <si>
    <t>Pinus</t>
  </si>
  <si>
    <t>banksiana</t>
  </si>
  <si>
    <t>Pin gris</t>
  </si>
  <si>
    <t>bungeana</t>
  </si>
  <si>
    <t>Pin Napoléon</t>
  </si>
  <si>
    <t>cembra</t>
  </si>
  <si>
    <t>Arolle</t>
  </si>
  <si>
    <t>densiflora</t>
  </si>
  <si>
    <t>Pin rouge du Japon</t>
  </si>
  <si>
    <t>halepensis</t>
  </si>
  <si>
    <t>Pin d'Alep</t>
  </si>
  <si>
    <t>heldreichii</t>
  </si>
  <si>
    <t>Pin de Bosnie</t>
  </si>
  <si>
    <t>mugo</t>
  </si>
  <si>
    <t>Pin des montagnes</t>
  </si>
  <si>
    <t>Pin noir</t>
  </si>
  <si>
    <t>Pin blanc du Japon</t>
  </si>
  <si>
    <t>peuce</t>
  </si>
  <si>
    <t>Pin de Macédoine</t>
  </si>
  <si>
    <t>pinaster</t>
  </si>
  <si>
    <t>Pin maritime</t>
  </si>
  <si>
    <t>pinea</t>
  </si>
  <si>
    <t>Pin parasol</t>
  </si>
  <si>
    <t>strobus</t>
  </si>
  <si>
    <t>Pin Weymouth</t>
  </si>
  <si>
    <t>Pin sylvestre</t>
  </si>
  <si>
    <t>Pistacia</t>
  </si>
  <si>
    <t>chinensis</t>
  </si>
  <si>
    <t>Pistachier de Chine</t>
  </si>
  <si>
    <t>Platanus</t>
  </si>
  <si>
    <t>hispanica (x)</t>
  </si>
  <si>
    <t>Platane commun</t>
  </si>
  <si>
    <t>Platane d'Orient</t>
  </si>
  <si>
    <t>Platycladus</t>
  </si>
  <si>
    <t>Thuya d'Orient</t>
  </si>
  <si>
    <t>Populus</t>
  </si>
  <si>
    <t>Peuplier blanc</t>
  </si>
  <si>
    <t>Peuplier du Canada</t>
  </si>
  <si>
    <t>Peuplier noir</t>
  </si>
  <si>
    <t>tremula</t>
  </si>
  <si>
    <t>Tremble</t>
  </si>
  <si>
    <t>Prunus</t>
  </si>
  <si>
    <t>avium</t>
  </si>
  <si>
    <t>Merisier</t>
  </si>
  <si>
    <t>ceracifera</t>
  </si>
  <si>
    <t>Prunier cerise, prunier myrobolan</t>
  </si>
  <si>
    <t>cerasus</t>
  </si>
  <si>
    <t>Griottier</t>
  </si>
  <si>
    <t>Prunier</t>
  </si>
  <si>
    <t>eminens</t>
  </si>
  <si>
    <t>Cerisier du Japon</t>
  </si>
  <si>
    <t>lusitanica</t>
  </si>
  <si>
    <t>Laurier du Portugal</t>
  </si>
  <si>
    <t>maackii</t>
  </si>
  <si>
    <t>Cerisier de Mandchourie</t>
  </si>
  <si>
    <t>mahaleb</t>
  </si>
  <si>
    <t>Merisier odorant</t>
  </si>
  <si>
    <t>Okame'</t>
  </si>
  <si>
    <t>Cerisier à fleurs Okame</t>
  </si>
  <si>
    <t>padus</t>
  </si>
  <si>
    <t>Cerisier à grappes</t>
  </si>
  <si>
    <t>Pandora'</t>
  </si>
  <si>
    <t>Cerisier à fleurs Pandora</t>
  </si>
  <si>
    <t>sargentii</t>
  </si>
  <si>
    <t>Cerisier de Sargent</t>
  </si>
  <si>
    <t>serrula</t>
  </si>
  <si>
    <t>Cerisier du Tibet</t>
  </si>
  <si>
    <t>serrulata</t>
  </si>
  <si>
    <t>spinosa</t>
  </si>
  <si>
    <t>Prunellier</t>
  </si>
  <si>
    <t>subhirtella (x)</t>
  </si>
  <si>
    <t>Cerisier d'automne</t>
  </si>
  <si>
    <t>Umineko'</t>
  </si>
  <si>
    <t>Cerisier Umineko</t>
  </si>
  <si>
    <t>Cerisier de Virginie</t>
  </si>
  <si>
    <t>yedoensis (x)</t>
  </si>
  <si>
    <t>Cerisier Yoshino</t>
  </si>
  <si>
    <t>Pseudotsuga</t>
  </si>
  <si>
    <t>menziesii</t>
  </si>
  <si>
    <t>Sapin de Douglas</t>
  </si>
  <si>
    <t>Pterocarya</t>
  </si>
  <si>
    <t>fraxinifolia</t>
  </si>
  <si>
    <t>Noyer ailé du Caucase</t>
  </si>
  <si>
    <t>Pyrus</t>
  </si>
  <si>
    <t>amygdaliformis</t>
  </si>
  <si>
    <t>Poirier à feuilles d'amandier</t>
  </si>
  <si>
    <t>calleryana</t>
  </si>
  <si>
    <t>Poirier de Chine</t>
  </si>
  <si>
    <t>communis</t>
  </si>
  <si>
    <t>Poirier cultivé</t>
  </si>
  <si>
    <t>salicifolia</t>
  </si>
  <si>
    <t>Poirier à feuilles de saule</t>
  </si>
  <si>
    <t>Quercus</t>
  </si>
  <si>
    <t>Chêne blanc</t>
  </si>
  <si>
    <t>bivoviana</t>
  </si>
  <si>
    <t>Chêne à feuilles d'olivier</t>
  </si>
  <si>
    <t>castaneifolia</t>
  </si>
  <si>
    <t>Chêne à feuilles de châtaignier</t>
  </si>
  <si>
    <t>cerris</t>
  </si>
  <si>
    <t>Chêne chevelu</t>
  </si>
  <si>
    <t>coccifera</t>
  </si>
  <si>
    <t>Chêne des guarrigues, chêne kermès</t>
  </si>
  <si>
    <t>coccinea</t>
  </si>
  <si>
    <t>Chêne écarlate</t>
  </si>
  <si>
    <t>frainetto</t>
  </si>
  <si>
    <t>Chêne de Hongrie</t>
  </si>
  <si>
    <t>glauca</t>
  </si>
  <si>
    <t>Chêne bleu du Japon</t>
  </si>
  <si>
    <t>ilex</t>
  </si>
  <si>
    <t>Chêne vert</t>
  </si>
  <si>
    <t>libani</t>
  </si>
  <si>
    <t>Chêne du Liban</t>
  </si>
  <si>
    <t>macedonia trojana</t>
  </si>
  <si>
    <t>Chêne de Macédonie, chêne de Troie</t>
  </si>
  <si>
    <t>macranthera</t>
  </si>
  <si>
    <t>Chêne du Caucase</t>
  </si>
  <si>
    <t>macrolepis</t>
  </si>
  <si>
    <t>Chêne de Grèce</t>
  </si>
  <si>
    <t>palustris</t>
  </si>
  <si>
    <t>Chêne des marais</t>
  </si>
  <si>
    <t>petraea</t>
  </si>
  <si>
    <t>Chêne rouvre</t>
  </si>
  <si>
    <t>phellos</t>
  </si>
  <si>
    <t>Chêne à feuilles de saule</t>
  </si>
  <si>
    <t>pontica</t>
  </si>
  <si>
    <t>Chêne d'Arménie, chêne du Pontin</t>
  </si>
  <si>
    <t>Chêne pubescent</t>
  </si>
  <si>
    <t>robur</t>
  </si>
  <si>
    <t>Chêne pédonculé</t>
  </si>
  <si>
    <t>rubra</t>
  </si>
  <si>
    <t>Chêne rouge d'Amérique</t>
  </si>
  <si>
    <t>suber</t>
  </si>
  <si>
    <t>Chêne-liège</t>
  </si>
  <si>
    <t>toza</t>
  </si>
  <si>
    <t>Chêne tauzin</t>
  </si>
  <si>
    <t>turneri</t>
  </si>
  <si>
    <t>Chêne de Turner</t>
  </si>
  <si>
    <t>Rhamnus</t>
  </si>
  <si>
    <t>cathartica</t>
  </si>
  <si>
    <t>Nerprun purgatif</t>
  </si>
  <si>
    <t>Robinia</t>
  </si>
  <si>
    <t>hispida</t>
  </si>
  <si>
    <t>Acacias rose</t>
  </si>
  <si>
    <t>margaretta</t>
  </si>
  <si>
    <t>Pink cascade</t>
  </si>
  <si>
    <t>Salix</t>
  </si>
  <si>
    <t>Saule blanc</t>
  </si>
  <si>
    <t>babylonica</t>
  </si>
  <si>
    <t>Saule pleureur</t>
  </si>
  <si>
    <t>caprea</t>
  </si>
  <si>
    <t>Saule marsault</t>
  </si>
  <si>
    <t>cinera /cinerea</t>
  </si>
  <si>
    <t>Saule cendré</t>
  </si>
  <si>
    <t>daphnoïdes</t>
  </si>
  <si>
    <t>Saule pruineux</t>
  </si>
  <si>
    <t>eleagnos</t>
  </si>
  <si>
    <t>Saule drapé, saule à feuilles d'argousier</t>
  </si>
  <si>
    <t>fragilis</t>
  </si>
  <si>
    <t>Saule fragile</t>
  </si>
  <si>
    <t>sepulcralis (x)</t>
  </si>
  <si>
    <t>Saule pleureur 'chrysocoma'</t>
  </si>
  <si>
    <t>triandra</t>
  </si>
  <si>
    <t>Saule à trois étamines</t>
  </si>
  <si>
    <t>viminalis</t>
  </si>
  <si>
    <t>Saule des vanniers</t>
  </si>
  <si>
    <t>Sambucus</t>
  </si>
  <si>
    <t>Sureau noir</t>
  </si>
  <si>
    <t>Sciadopitys</t>
  </si>
  <si>
    <t>verticillata</t>
  </si>
  <si>
    <t>Pin parasol du Japon</t>
  </si>
  <si>
    <t>Sequoia</t>
  </si>
  <si>
    <t>Sequoia sempervirent</t>
  </si>
  <si>
    <t>Sequoiadendron</t>
  </si>
  <si>
    <t>giganteum</t>
  </si>
  <si>
    <t>Sequoia géant</t>
  </si>
  <si>
    <t>Sorbus</t>
  </si>
  <si>
    <t>aria</t>
  </si>
  <si>
    <t>Alisier blanc</t>
  </si>
  <si>
    <t>aucuparia</t>
  </si>
  <si>
    <t>Sorbier des oiseleurs</t>
  </si>
  <si>
    <t>Sorbier domestique</t>
  </si>
  <si>
    <t>intermedia</t>
  </si>
  <si>
    <t>Sorbier intermédiaire, Alisier de Suède</t>
  </si>
  <si>
    <t>thuringiaca (x)</t>
  </si>
  <si>
    <t>Sorbier de Thuringe, sorbier de Finlande</t>
  </si>
  <si>
    <t>torminalis</t>
  </si>
  <si>
    <t>Alisier torminal</t>
  </si>
  <si>
    <t>vilmorinii</t>
  </si>
  <si>
    <t>Sorbier de Vilmorin</t>
  </si>
  <si>
    <t>Styphnolobiom</t>
  </si>
  <si>
    <t>jap. Var. pubescens</t>
  </si>
  <si>
    <t>Sophora du Japon pubescent</t>
  </si>
  <si>
    <t>Sophora du Japon</t>
  </si>
  <si>
    <t>Styrax</t>
  </si>
  <si>
    <t>officinalis</t>
  </si>
  <si>
    <t>Aliboufier officinal</t>
  </si>
  <si>
    <t>Syringa</t>
  </si>
  <si>
    <t>vulgaris</t>
  </si>
  <si>
    <t>Lilas commun</t>
  </si>
  <si>
    <t>Tamarix</t>
  </si>
  <si>
    <t>gallica</t>
  </si>
  <si>
    <t>Tamaris commun</t>
  </si>
  <si>
    <t>ramocissima</t>
  </si>
  <si>
    <t>Tamaris d'été</t>
  </si>
  <si>
    <t>tetrandra</t>
  </si>
  <si>
    <t>Tamaris de printemps</t>
  </si>
  <si>
    <t>Taxodium</t>
  </si>
  <si>
    <t>distichum</t>
  </si>
  <si>
    <t>Cyprès chauve</t>
  </si>
  <si>
    <t>Taxus</t>
  </si>
  <si>
    <t>baccata</t>
  </si>
  <si>
    <t>If</t>
  </si>
  <si>
    <t>Thuja</t>
  </si>
  <si>
    <t>Thuya d'occident</t>
  </si>
  <si>
    <t>plicata</t>
  </si>
  <si>
    <t>Thuya géant</t>
  </si>
  <si>
    <t>Thujopsis</t>
  </si>
  <si>
    <t>dolabrata</t>
  </si>
  <si>
    <t>Tilia</t>
  </si>
  <si>
    <t>Tilleul à petites feuilles</t>
  </si>
  <si>
    <t>europeae (x)</t>
  </si>
  <si>
    <t>Tilleul commun</t>
  </si>
  <si>
    <t>platyphyllos</t>
  </si>
  <si>
    <t>Tilleul à larges feuilles</t>
  </si>
  <si>
    <t>tomentosa</t>
  </si>
  <si>
    <t>Tilleul argenté</t>
  </si>
  <si>
    <t>Tsuga</t>
  </si>
  <si>
    <t>Pruche du Canada</t>
  </si>
  <si>
    <t>diversifolia</t>
  </si>
  <si>
    <t>Pruche du Japon</t>
  </si>
  <si>
    <t>Ulmus</t>
  </si>
  <si>
    <t>glabra</t>
  </si>
  <si>
    <t>Orme montagnard</t>
  </si>
  <si>
    <t>Orme lisse</t>
  </si>
  <si>
    <t>minor</t>
  </si>
  <si>
    <t>Orme champêtre</t>
  </si>
  <si>
    <t>spp. (cultivars)</t>
  </si>
  <si>
    <t>Orme</t>
  </si>
  <si>
    <t>Zelkova</t>
  </si>
  <si>
    <t>Orme du Caucase</t>
  </si>
  <si>
    <t>serrata</t>
  </si>
  <si>
    <t>Zelkova du Japon</t>
  </si>
  <si>
    <t>genre</t>
  </si>
  <si>
    <t>espece</t>
  </si>
  <si>
    <t>nomfrancais</t>
  </si>
  <si>
    <t>nomlatin</t>
  </si>
  <si>
    <t>libelle</t>
  </si>
  <si>
    <t>noteclimat</t>
  </si>
  <si>
    <t>notebiodiversite</t>
  </si>
  <si>
    <t>note</t>
  </si>
  <si>
    <t>categorie</t>
  </si>
  <si>
    <t>circonference</t>
  </si>
  <si>
    <t>points</t>
  </si>
  <si>
    <t>Pas de risque mécanique</t>
  </si>
  <si>
    <t>Pas de risque mécanique et pas de vigueur</t>
  </si>
  <si>
    <t>Risque mineur</t>
  </si>
  <si>
    <t>Risque mineur et pas de vigueur</t>
  </si>
  <si>
    <t>Risque majeur</t>
  </si>
  <si>
    <t>Risque majeur et pas de vigueur</t>
  </si>
  <si>
    <t>Danger immédiat</t>
  </si>
  <si>
    <t>Beau sujet</t>
  </si>
  <si>
    <t>Typique</t>
  </si>
  <si>
    <t>Sans intérêt</t>
  </si>
  <si>
    <t>Situation</t>
  </si>
  <si>
    <t>Zone à bâtir</t>
  </si>
  <si>
    <t>Hors zone à bâtir</t>
  </si>
  <si>
    <t>N°</t>
  </si>
  <si>
    <t>Essence</t>
  </si>
  <si>
    <t>Etat sanitaire</t>
  </si>
  <si>
    <t>Esthétique</t>
  </si>
  <si>
    <t>Remarques :</t>
  </si>
  <si>
    <t>essence_note</t>
  </si>
  <si>
    <t>sanitaire_note</t>
  </si>
  <si>
    <t>esthetique_note</t>
  </si>
  <si>
    <t>sanitaire_esthetique_note</t>
  </si>
  <si>
    <t>situation_note</t>
  </si>
  <si>
    <t>circonference_inf</t>
  </si>
  <si>
    <t>circonference_sup</t>
  </si>
  <si>
    <t>circonference_note_inf</t>
  </si>
  <si>
    <t>circonference_note_sup</t>
  </si>
  <si>
    <t>circonference_note</t>
  </si>
  <si>
    <t>Valeur d'impact</t>
  </si>
  <si>
    <t>Total</t>
  </si>
  <si>
    <t>Aulne cordiforme, Aulne de Corse</t>
  </si>
  <si>
    <t>Arbre à soie, Acacias de Constantinople</t>
  </si>
  <si>
    <t>Categorie</t>
  </si>
  <si>
    <t>Remarques</t>
  </si>
  <si>
    <t>Type</t>
  </si>
  <si>
    <t>Haie vive</t>
  </si>
  <si>
    <t>Buisson (Hors zone à bâtir)</t>
  </si>
  <si>
    <t>valeur_impact</t>
  </si>
  <si>
    <t>valeur_compensation</t>
  </si>
  <si>
    <t>unité</t>
  </si>
  <si>
    <t>m2</t>
  </si>
  <si>
    <t>Arbres, allées d'arbres, bosquets, cordons boisé, vergers haute tige</t>
  </si>
  <si>
    <t>m</t>
  </si>
  <si>
    <t>Arbre</t>
  </si>
  <si>
    <t>Nombre</t>
  </si>
  <si>
    <t>Unité</t>
  </si>
  <si>
    <t>Haies vives, Buissons (hors zone à bâtir)</t>
  </si>
  <si>
    <t>A</t>
  </si>
  <si>
    <t>C</t>
  </si>
  <si>
    <t>B</t>
  </si>
  <si>
    <t>CHIFFRES CLES POUR LA COMPENSATION</t>
  </si>
  <si>
    <t>Valeur de compensation</t>
  </si>
  <si>
    <t>Hauteur [m]</t>
  </si>
  <si>
    <t>lst_lprpnp_type_autre</t>
  </si>
  <si>
    <t>Valeur de
compensation</t>
  </si>
  <si>
    <t>Cible</t>
  </si>
  <si>
    <t>MONTANT DE LA TAXE COMPENSATOIRE</t>
  </si>
  <si>
    <t>Etang, plan d'eau écologique</t>
  </si>
  <si>
    <t xml:space="preserve">Arbre mort laissé sur pied </t>
  </si>
  <si>
    <t>Création d'un muret en pierre sèche</t>
  </si>
  <si>
    <t>Murs en gabions</t>
  </si>
  <si>
    <t>Murgiers</t>
  </si>
  <si>
    <t>Niches pierreuses</t>
  </si>
  <si>
    <t>Autres mesures admises par la Municipalité</t>
  </si>
  <si>
    <t>Désimperméabilisation sans végétalisation</t>
  </si>
  <si>
    <t>Désimperméabilisation avec végétalisation</t>
  </si>
  <si>
    <t>pièce</t>
  </si>
  <si>
    <t>m3</t>
  </si>
  <si>
    <t>Tas de bois (hôtel à insectes naturel)</t>
  </si>
  <si>
    <t>Pile de bois (hôtel à insectes naturel)</t>
  </si>
  <si>
    <t>devis</t>
  </si>
  <si>
    <t>Mesures de compensation alternatives</t>
  </si>
  <si>
    <t>Rechercher des essences</t>
  </si>
  <si>
    <t>Liste des essences</t>
  </si>
  <si>
    <t>Filtrer par catégorie</t>
  </si>
  <si>
    <t>Juniperus virginiana (Genévrier de Virginie)</t>
  </si>
  <si>
    <t>Arbres</t>
  </si>
  <si>
    <t>Haies et buissons</t>
  </si>
  <si>
    <t>Circonférence
[cm] à 1m du sol</t>
  </si>
  <si>
    <t>Autre essence de cat. A (à préciser dans remarques)</t>
  </si>
  <si>
    <t>Autre essence de cat. B (à préciser dans remarques)</t>
  </si>
  <si>
    <t>Autre essence de cat. C (à préciser dans remarques)</t>
  </si>
  <si>
    <t>Vérification communale</t>
  </si>
  <si>
    <t>Lieu, date, signature d'un professionnel agréé par la Commune</t>
  </si>
  <si>
    <t>Devis éventuel (fournir le document complet)</t>
  </si>
  <si>
    <r>
      <t xml:space="preserve">La plantation compensatoire est jugée équivalente si sa </t>
    </r>
    <r>
      <rPr>
        <b/>
        <sz val="10"/>
        <color theme="1"/>
        <rFont val="Aptos Narrow"/>
        <family val="2"/>
        <scheme val="minor"/>
      </rPr>
      <t>valeur de compensation</t>
    </r>
    <r>
      <rPr>
        <sz val="10"/>
        <color theme="1"/>
        <rFont val="Aptos Narrow"/>
        <family val="2"/>
        <scheme val="minor"/>
      </rPr>
      <t xml:space="preserve"> est au moins égale à la valeur d'impact ci-contre.
De plus, les arbres qui la compensent doivent respecter à minima la </t>
    </r>
    <r>
      <rPr>
        <b/>
        <sz val="10"/>
        <color theme="1"/>
        <rFont val="Aptos Narrow"/>
        <family val="2"/>
        <scheme val="minor"/>
      </rPr>
      <t>composition</t>
    </r>
    <r>
      <rPr>
        <sz val="10"/>
        <color theme="1"/>
        <rFont val="Aptos Narrow"/>
        <family val="2"/>
        <scheme val="minor"/>
      </rPr>
      <t xml:space="preserve"> ci-contre en termes de catégorie d'essence.</t>
    </r>
  </si>
  <si>
    <t>*N°</t>
  </si>
  <si>
    <t xml:space="preserve">(*) Joindre un plan de situation indiquant par numéro l'emplacement du patrimoine arboré concerné ainsi que des photographies. </t>
  </si>
  <si>
    <t>Valeur d'essence</t>
  </si>
  <si>
    <t>VALEUR D'ESSENCE DE LA PLANTATION COMPENSATOIRE</t>
  </si>
  <si>
    <t>Actuel</t>
  </si>
  <si>
    <t>Juglans regia (Noyer commun)</t>
  </si>
  <si>
    <t>Acer campestre (Erable champêtre)</t>
  </si>
  <si>
    <t>Sorbus aucuparia (Sorbier des oiseleurs)</t>
  </si>
  <si>
    <t>État sanitaire moyen, défauts mécaniques</t>
  </si>
  <si>
    <t>Carpinus betulus (Charme, charmille)</t>
  </si>
  <si>
    <t>Prunus padus (Cerisier à grappes)</t>
  </si>
  <si>
    <t>Liquidambar styraciflua (Copalme d'Amérique)</t>
  </si>
  <si>
    <t>A planter sur la parcelle</t>
  </si>
  <si>
    <t>Quercus petraea (Chêne rouvre)</t>
  </si>
  <si>
    <t>A planter sur une autre parcelle (parcelle appartenant à la commune de Tolochenaz, cimetière, école, etc..?)</t>
  </si>
  <si>
    <t>3 arbres peuvent être plantés raisonablement sur la parcelle du noyer, mais dificilement plus. Propsition : profiter de 3 arbres supplémentaires pour arboriser d'autres parcelle communales (école, cimetière, etc..).
Les 20 mètres de haie-vive consituent un bosquet aux pieds des 3 arbres (type lisière), 20 arbustes indigènes (Crataegus, Ligustrum, Rhamnus, Amelanchier, Taxus,....)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</si>
</sst>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&quot;CHF&quot;\ * #,##0.00_ ;_ &quot;CHF&quot;\ * \-#,##0.00_ ;_ &quot;CHF&quot;\ * &quot;-&quot;??_ ;_ @_ "/>
    <numFmt numFmtId="165" formatCode="_ &quot;CHF&quot;\ * #,##0_ ;_ &quot;CHF&quot;\ * \-#,##0_ ;_ &quot;CHF&quot;\ * &quot;-&quot;??_ ;_ @_ 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Calibri"/>
      <family val="2"/>
    </font>
    <font>
      <b/>
      <sz val="1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sz val="11"/>
      <color theme="2" tint="-0.249977111117893"/>
      <name val="Aptos Narrow"/>
      <family val="2"/>
      <scheme val="minor"/>
    </font>
    <font>
      <i/>
      <u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sz val="11"/>
      <color rgb="FF3F3F76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0" tint="-0.34998626667073579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i/>
      <sz val="8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i/>
      <sz val="1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7474"/>
        <bgColor indexed="64"/>
      </patternFill>
    </fill>
    <fill>
      <patternFill patternType="solid">
        <fgColor rgb="FFFFCC99"/>
      </patternFill>
    </fill>
    <fill>
      <patternFill patternType="solid">
        <fgColor theme="0" tint="-0.14999847407452621"/>
        <bgColor theme="0" tint="-0.14999847407452621"/>
      </patternFill>
    </fill>
  </fills>
  <borders count="1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rgb="FF3F3F3F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2" borderId="1" applyNumberFormat="0" applyAlignment="0" applyProtection="0"/>
  </cellStyleXfs>
  <cellXfs count="78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1" fillId="0" borderId="0" xfId="1" applyNumberFormat="1" applyFont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right" indent="1"/>
    </xf>
    <xf numFmtId="9" fontId="1" fillId="0" borderId="0" xfId="2" applyFont="1" applyAlignment="1">
      <alignment horizontal="center" vertical="center"/>
    </xf>
    <xf numFmtId="0" fontId="2" fillId="0" borderId="0" xfId="0" applyFont="1" applyAlignment="1">
      <alignment horizontal="right" indent="1"/>
    </xf>
    <xf numFmtId="9" fontId="2" fillId="0" borderId="0" xfId="2" applyFont="1" applyAlignment="1">
      <alignment horizontal="center" vertical="center"/>
    </xf>
    <xf numFmtId="0" fontId="9" fillId="0" borderId="0" xfId="0" applyFont="1" applyAlignment="1">
      <alignment horizontal="left"/>
    </xf>
    <xf numFmtId="165" fontId="0" fillId="0" borderId="0" xfId="0" applyNumberFormat="1" applyAlignment="1">
      <alignment horizontal="center" vertical="center"/>
    </xf>
    <xf numFmtId="165" fontId="0" fillId="0" borderId="0" xfId="1" applyNumberFormat="1" applyFont="1"/>
    <xf numFmtId="165" fontId="0" fillId="0" borderId="0" xfId="0" applyNumberFormat="1"/>
    <xf numFmtId="0" fontId="0" fillId="0" borderId="6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9" fontId="0" fillId="0" borderId="0" xfId="2" applyFont="1"/>
    <xf numFmtId="0" fontId="0" fillId="0" borderId="7" xfId="0" applyBorder="1"/>
    <xf numFmtId="165" fontId="10" fillId="2" borderId="1" xfId="3" applyNumberFormat="1"/>
    <xf numFmtId="0" fontId="5" fillId="0" borderId="0" xfId="0" applyFont="1" applyAlignment="1">
      <alignment horizontal="center"/>
    </xf>
    <xf numFmtId="0" fontId="0" fillId="0" borderId="8" xfId="0" applyBorder="1"/>
    <xf numFmtId="0" fontId="9" fillId="0" borderId="0" xfId="0" applyFont="1" applyAlignment="1">
      <alignment horizontal="right" indent="1"/>
    </xf>
    <xf numFmtId="0" fontId="5" fillId="0" borderId="0" xfId="0" applyFont="1"/>
    <xf numFmtId="9" fontId="0" fillId="0" borderId="0" xfId="2" applyFont="1" applyAlignment="1">
      <alignment horizontal="left" indent="1"/>
    </xf>
    <xf numFmtId="9" fontId="13" fillId="0" borderId="0" xfId="2" applyFont="1"/>
    <xf numFmtId="0" fontId="2" fillId="0" borderId="0" xfId="0" applyFont="1" applyAlignment="1">
      <alignment horizontal="right"/>
    </xf>
    <xf numFmtId="0" fontId="0" fillId="7" borderId="0" xfId="0" applyFill="1" applyAlignment="1">
      <alignment horizontal="center"/>
    </xf>
    <xf numFmtId="165" fontId="2" fillId="0" borderId="0" xfId="1" applyNumberFormat="1" applyFont="1"/>
    <xf numFmtId="9" fontId="0" fillId="0" borderId="0" xfId="2" applyFont="1" applyAlignment="1">
      <alignment horizontal="right" indent="1"/>
    </xf>
    <xf numFmtId="0" fontId="14" fillId="0" borderId="0" xfId="0" applyFont="1" applyAlignment="1">
      <alignment horizontal="center"/>
    </xf>
    <xf numFmtId="0" fontId="15" fillId="0" borderId="0" xfId="0" applyFont="1"/>
    <xf numFmtId="165" fontId="1" fillId="0" borderId="5" xfId="1" applyNumberFormat="1" applyFont="1" applyBorder="1" applyAlignment="1">
      <alignment horizontal="center" vertical="center"/>
    </xf>
    <xf numFmtId="9" fontId="5" fillId="0" borderId="0" xfId="2" applyFont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5" fontId="0" fillId="0" borderId="0" xfId="1" applyNumberFormat="1" applyFont="1" applyBorder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165" fontId="0" fillId="0" borderId="0" xfId="1" applyNumberFormat="1" applyFont="1" applyBorder="1" applyAlignment="1">
      <alignment horizontal="right"/>
    </xf>
    <xf numFmtId="0" fontId="0" fillId="0" borderId="0" xfId="0" applyProtection="1">
      <protection locked="0"/>
    </xf>
    <xf numFmtId="165" fontId="11" fillId="6" borderId="13" xfId="1" applyNumberFormat="1" applyFont="1" applyFill="1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0" fillId="0" borderId="10" xfId="0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left"/>
      <protection locked="0"/>
    </xf>
    <xf numFmtId="0" fontId="0" fillId="0" borderId="11" xfId="0" applyBorder="1" applyAlignment="1" applyProtection="1">
      <alignment horizontal="left"/>
      <protection locked="0"/>
    </xf>
    <xf numFmtId="0" fontId="9" fillId="0" borderId="0" xfId="0" applyFont="1" applyAlignment="1">
      <alignment horizontal="left"/>
    </xf>
    <xf numFmtId="0" fontId="18" fillId="0" borderId="0" xfId="0" applyFont="1" applyAlignment="1">
      <alignment horizontal="left" wrapText="1"/>
    </xf>
    <xf numFmtId="0" fontId="0" fillId="0" borderId="10" xfId="0" applyBorder="1" applyAlignment="1" applyProtection="1">
      <alignment horizontal="left" wrapText="1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6" fillId="0" borderId="0" xfId="0" applyFont="1" applyAlignment="1">
      <alignment horizontal="left" vertical="top" wrapText="1"/>
    </xf>
    <xf numFmtId="165" fontId="10" fillId="2" borderId="14" xfId="3" applyNumberFormat="1" applyBorder="1" applyAlignment="1">
      <alignment horizontal="center" vertical="center"/>
    </xf>
    <xf numFmtId="165" fontId="10" fillId="2" borderId="15" xfId="3" applyNumberFormat="1" applyBorder="1" applyAlignment="1">
      <alignment horizontal="center" vertical="center"/>
    </xf>
    <xf numFmtId="0" fontId="9" fillId="0" borderId="16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4">
    <cellStyle name="Monétaire" xfId="1" builtinId="4"/>
    <cellStyle name="Normal" xfId="0" builtinId="0"/>
    <cellStyle name="Pourcentage" xfId="2" builtinId="5"/>
    <cellStyle name="Sortie" xfId="3" builtinId="21"/>
  </cellStyles>
  <dxfs count="134">
    <dxf>
      <font>
        <color auto="1"/>
      </font>
      <fill>
        <patternFill>
          <bgColor rgb="FFFF5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5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5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5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b/>
        <i val="0"/>
        <strike val="0"/>
        <color theme="9"/>
      </font>
    </dxf>
    <dxf>
      <font>
        <b/>
        <i val="0"/>
        <strike val="0"/>
        <color theme="5"/>
      </font>
    </dxf>
    <dxf>
      <font>
        <b/>
        <i val="0"/>
        <strike val="0"/>
        <color rgb="FFFF0000"/>
      </font>
    </dxf>
    <dxf>
      <font>
        <color auto="1"/>
      </font>
      <fill>
        <patternFill>
          <bgColor rgb="FFFF5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5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5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numFmt numFmtId="165" formatCode="_ &quot;CHF&quot;\ * #,##0_ ;_ &quot;CHF&quot;\ * \-#,##0_ ;_ &quot;CHF&quot;\ * &quot;-&quot;??_ ;_ @_ "/>
    </dxf>
    <dxf>
      <numFmt numFmtId="165" formatCode="_ &quot;CHF&quot;\ * #,##0_ ;_ &quot;CHF&quot;\ * \-#,##0_ ;_ &quot;CHF&quot;\ * &quot;-&quot;??_ ;_ @_ "/>
    </dxf>
    <dxf>
      <numFmt numFmtId="165" formatCode="_ &quot;CHF&quot;\ * #,##0_ ;_ &quot;CHF&quot;\ * \-#,##0_ ;_ &quot;CHF&quot;\ * &quot;-&quot;??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top" textRotation="0" wrapText="0" indent="0" justifyLastLine="0" shrinkToFit="0" readingOrder="0"/>
      <border diagonalUp="0" diagonalDown="0" outline="0">
        <left/>
        <right/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rgb="FFFFFFFF"/>
          <bgColor rgb="FFE1EEDA"/>
        </patternFill>
      </fill>
      <alignment horizontal="left" vertical="top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left" vertical="top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left style="thin">
          <color rgb="FF000000"/>
        </lef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solid">
          <fgColor indexed="64"/>
          <bgColor rgb="FFE1EEDA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numFmt numFmtId="165" formatCode="_ &quot;CHF&quot;\ * #,##0_ ;_ &quot;CHF&quot;\ * \-#,##0_ ;_ &quot;CHF&quot;\ * &quot;-&quot;??_ ;_ @_ "/>
    </dxf>
    <dxf>
      <numFmt numFmtId="165" formatCode="_ &quot;CHF&quot;\ * #,##0_ ;_ &quot;CHF&quot;\ * \-#,##0_ ;_ &quot;CHF&quot;\ * &quot;-&quot;??_ ;_ @_ "/>
    </dxf>
    <dxf>
      <protection locked="0" hidden="0"/>
    </dxf>
    <dxf>
      <protection locked="0" hidden="0"/>
    </dxf>
    <dxf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i/>
        <sz val="10"/>
        <color theme="2" tint="-0.249977111117893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i/>
        <sz val="10"/>
        <color theme="2" tint="-0.249977111117893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i/>
        <sz val="10"/>
        <color theme="2" tint="-0.249977111117893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i/>
        <sz val="10"/>
        <color theme="2" tint="-0.249977111117893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i/>
        <sz val="10"/>
        <color theme="2" tint="-0.249977111117893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249977111117893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2" tint="-0.249977111117893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2" tint="-0.249977111117893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249977111117893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249977111117893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249977111117893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249977111117893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249977111117893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249977111117893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ont>
        <color theme="2" tint="-0.249977111117893"/>
      </font>
      <alignment horizontal="center" vertical="bottom" textRotation="0" wrapText="0" indent="0" justifyLastLine="0" shrinkToFit="0" readingOrder="0"/>
    </dxf>
    <dxf>
      <numFmt numFmtId="165" formatCode="_ &quot;CHF&quot;\ * #,##0_ ;_ &quot;CHF&quot;\ * \-#,##0_ ;_ &quot;CHF&quot;\ * &quot;-&quot;??_ ;_ @_ 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_ &quot;CHF&quot;\ * #,##0_ ;_ &quot;CHF&quot;\ * \-#,##0_ ;_ &quot;CHF&quot;\ * &quot;-&quot;??_ ;_ @_ 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border diagonalUp="0" diagonalDown="0" outline="0">
        <left/>
        <right/>
        <top/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diagonalUp="0" diagonalDown="0" outline="0">
        <left/>
        <right/>
        <top/>
        <bottom style="thin">
          <color indexed="64"/>
        </bottom>
      </border>
    </dxf>
    <dxf>
      <protection locked="0" hidden="0"/>
    </dxf>
    <dxf>
      <border diagonalUp="0" diagonalDown="0" outline="0">
        <left/>
        <right/>
        <top/>
        <bottom style="thin">
          <color indexed="64"/>
        </bottom>
      </border>
    </dxf>
    <dxf>
      <protection locked="0" hidden="0"/>
    </dxf>
    <dxf>
      <border diagonalUp="0" diagonalDown="0" outline="0">
        <left/>
        <right/>
        <top/>
        <bottom style="thin">
          <color indexed="64"/>
        </bottom>
      </border>
    </dxf>
    <dxf>
      <protection locked="0" hidden="0"/>
    </dxf>
    <dxf>
      <border diagonalUp="0" diagonalDown="0" outline="0">
        <left/>
        <right/>
        <top/>
        <bottom style="thin">
          <color indexed="64"/>
        </bottom>
      </border>
    </dxf>
    <dxf>
      <protection locked="0" hidden="0"/>
    </dxf>
    <dxf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diagonalUp="0" diagonalDown="0">
        <left style="thin">
          <color indexed="64"/>
        </left>
        <top/>
        <bottom/>
        <horizontal/>
      </border>
      <protection locked="0" hidden="0"/>
    </dxf>
    <dxf>
      <alignment horizontal="center" vertical="center" textRotation="0" wrapText="0" indent="0" justifyLastLine="0" shrinkToFit="0" readingOrder="0"/>
    </dxf>
    <dxf>
      <numFmt numFmtId="165" formatCode="_ &quot;CHF&quot;\ * #,##0_ ;_ &quot;CHF&quot;\ * \-#,##0_ ;_ &quot;CHF&quot;\ * &quot;-&quot;??_ ;_ @_ "/>
    </dxf>
    <dxf>
      <numFmt numFmtId="165" formatCode="_ &quot;CHF&quot;\ * #,##0_ ;_ &quot;CHF&quot;\ * \-#,##0_ ;_ &quot;CHF&quot;\ * &quot;-&quot;??_ ;_ @_ "/>
      <alignment horizontal="right" vertical="bottom" textRotation="0" wrapText="0" indent="0" justifyLastLine="0" shrinkToFit="0" readingOrder="0"/>
    </dxf>
    <dxf>
      <protection locked="0" hidden="0"/>
    </dxf>
    <dxf>
      <protection locked="0" hidden="0"/>
    </dxf>
    <dxf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_ &quot;CHF&quot;\ * #,##0_ ;_ &quot;CHF&quot;\ * \-#,##0_ ;_ &quot;CHF&quot;\ * &quot;-&quot;??_ ;_ @_ "/>
    </dxf>
    <dxf>
      <numFmt numFmtId="165" formatCode="_ &quot;CHF&quot;\ * #,##0_ ;_ &quot;CHF&quot;\ * \-#,##0_ ;_ &quot;CHF&quot;\ * &quot;-&quot;??_ ;_ @_ "/>
    </dxf>
    <dxf>
      <protection locked="0" hidden="0"/>
    </dxf>
    <dxf>
      <protection locked="0" hidden="0"/>
    </dxf>
    <dxf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249977111117893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249977111117893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ont>
        <color theme="2" tint="-0.249977111117893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65" formatCode="_ &quot;CHF&quot;\ * #,##0_ ;_ &quot;CHF&quot;\ * \-#,##0_ ;_ &quot;CHF&quot;\ * &quot;-&quot;??_ ;_ @_ 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_ &quot;CHF&quot;\ * #,##0_ ;_ &quot;CHF&quot;\ * \-#,##0_ ;_ &quot;CHF&quot;\ * &quot;-&quot;??_ ;_ @_ 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border diagonalUp="0" diagonalDown="0" outline="0">
        <left/>
        <right/>
        <top/>
        <bottom style="thin">
          <color indexed="64"/>
        </bottom>
      </border>
    </dxf>
    <dxf>
      <protection locked="0" hidden="0"/>
    </dxf>
    <dxf>
      <border diagonalUp="0" diagonalDown="0" outline="0">
        <left/>
        <right/>
        <top/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diagonalUp="0" diagonalDown="0" outline="0">
        <left/>
        <right/>
        <top/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diagonalUp="0" diagonalDown="0" outline="0">
        <left/>
        <right/>
        <top/>
        <bottom style="thin">
          <color indexed="64"/>
        </bottom>
      </border>
    </dxf>
    <dxf>
      <protection locked="0" hidden="0"/>
    </dxf>
    <dxf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diagonalUp="0" diagonalDown="0">
        <left style="thin">
          <color indexed="64"/>
        </left>
        <right/>
        <top/>
        <bottom/>
        <vertical/>
        <horizontal/>
      </border>
      <protection locked="0" hidden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03B7EEF-B2B9-4335-AEF5-5EEDD4DE6A85}" name="impact_arbre" displayName="impact_arbre" ref="A3:S19" totalsRowCount="1" dataDxfId="101">
  <tableColumns count="19">
    <tableColumn id="1" xr3:uid="{C1FAAE64-4AF8-4205-9AF2-3506A953664A}" name="*N°" totalsRowLabel="Total" dataDxfId="100" totalsRowDxfId="99"/>
    <tableColumn id="2" xr3:uid="{ED1182F6-A77D-4355-9FAB-802FBC4956A1}" name="Essence" dataDxfId="98" totalsRowDxfId="97"/>
    <tableColumn id="4" xr3:uid="{FB8C3CFC-5859-4B3E-A5F6-44F7747DB041}" name="Etat sanitaire" dataDxfId="96" totalsRowDxfId="95"/>
    <tableColumn id="6" xr3:uid="{521E6DAC-9BB9-44C9-84C6-CA1C897D0032}" name="Esthétique" dataDxfId="94" totalsRowDxfId="93"/>
    <tableColumn id="9" xr3:uid="{96FA39A5-7685-433F-84A6-10A2D14EFB9D}" name="Situation" dataDxfId="92" totalsRowDxfId="91"/>
    <tableColumn id="11" xr3:uid="{41393950-242E-4302-AE6A-C7C39A6CCD14}" name="Circonférence_x000a_[cm] à 1m du sol" dataDxfId="90" totalsRowDxfId="89"/>
    <tableColumn id="19" xr3:uid="{BC19EBF0-29AE-4952-A365-1D2C8C4179C2}" name="Remarques" dataDxfId="88" totalsRowDxfId="87"/>
    <tableColumn id="17" xr3:uid="{65F91C20-E27C-4C4A-ADD9-71AE1CAEFCD8}" name="Valeur d'impact" totalsRowFunction="sum" dataDxfId="86" totalsRowDxfId="85" dataCellStyle="Monétaire">
      <calculatedColumnFormula>IFERROR(impact_arbre[[#This Row],[essence_note]]*impact_arbre[[#This Row],[sanitaire_esthetique_note]]*impact_arbre[[#This Row],[situation_note]]*impact_arbre[[#This Row],[circonference_note]],"")</calculatedColumnFormula>
    </tableColumn>
    <tableColumn id="18" xr3:uid="{5C89B734-F717-4CF4-A39C-225BFAC3AF2B}" name="Categorie" dataDxfId="84" totalsRowDxfId="83">
      <calculatedColumnFormula array="1">IFERROR(_xlfn._xlws.FILTER(lst_lprpnp_essence[categorie],lst_lprpnp_essence[libelle]=impact_arbre[[#This Row],[Essence]]),"")</calculatedColumnFormula>
    </tableColumn>
    <tableColumn id="3" xr3:uid="{166DCDC4-1FFE-4067-9E14-6F95CB6BE63D}" name="essence_note" dataDxfId="82" totalsRowDxfId="81">
      <calculatedColumnFormula array="1">IFERROR(_xlfn._xlws.FILTER(lst_lprpnp_essence[note],lst_lprpnp_essence[libelle]=impact_arbre[[#This Row],[Essence]]),"")</calculatedColumnFormula>
    </tableColumn>
    <tableColumn id="5" xr3:uid="{BA5BE87F-BAC8-49C4-A3F2-5BD16DF46AA9}" name="sanitaire_note" dataDxfId="80" totalsRowDxfId="79">
      <calculatedColumnFormula array="1">IFERROR(_xlfn._xlws.FILTER(lst_lprpnp_sanitaire[points],lst_lprpnp_sanitaire[libelle]=impact_arbre[[#This Row],[Etat sanitaire]]),"")</calculatedColumnFormula>
    </tableColumn>
    <tableColumn id="7" xr3:uid="{5D9951CA-9CDF-451D-ACB5-DA1B43C8A61B}" name="esthetique_note" dataDxfId="78" totalsRowDxfId="77">
      <calculatedColumnFormula array="1">IFERROR(_xlfn._xlws.FILTER(lst_lprpnp_esthetique[points],lst_lprpnp_esthetique[libelle]=impact_arbre[[#This Row],[Esthétique]]),"")</calculatedColumnFormula>
    </tableColumn>
    <tableColumn id="8" xr3:uid="{8D2A5992-518C-48E1-8D2F-214C981A5337}" name="sanitaire_esthetique_note" dataDxfId="76" totalsRowDxfId="75">
      <calculatedColumnFormula>IFERROR(impact_arbre[[#This Row],[sanitaire_note]]+impact_arbre[[#This Row],[esthetique_note]],0)</calculatedColumnFormula>
    </tableColumn>
    <tableColumn id="10" xr3:uid="{2478561C-DFDD-4502-AC02-8D9E43962224}" name="situation_note" dataDxfId="74" totalsRowDxfId="73">
      <calculatedColumnFormula array="1">IFERROR(_xlfn._xlws.FILTER(lst_lprpnp_situation[points],lst_lprpnp_situation[libelle]=impact_arbre[[#This Row],[Situation]]),"")</calculatedColumnFormula>
    </tableColumn>
    <tableColumn id="16" xr3:uid="{9A859FD5-C75C-4F89-9241-6F730D6C1232}" name="circonference_note" dataDxfId="72" totalsRowDxfId="71">
      <calculatedColumnFormula>_xlfn.FORECAST.LINEAR(impact_arbre[[#This Row],[Circonférence
'[cm'] à 1m du sol]],impact_arbre[[#This Row],[circonference_note_inf]:[circonference_note_sup]],impact_arbre[[#This Row],[circonference_inf]:[circonference_sup]])</calculatedColumnFormula>
    </tableColumn>
    <tableColumn id="12" xr3:uid="{F069765A-565A-4977-99D6-FAD3AC46CF5E}" name="circonference_inf" dataDxfId="70" totalsRowDxfId="69">
      <calculatedColumnFormula>INDEX(lst_lprpnp_circonference[circonference],MATCH(impact_arbre[[#This Row],[Circonférence
'[cm'] à 1m du sol]],lst_lprpnp_circonference[circonference],1))</calculatedColumnFormula>
    </tableColumn>
    <tableColumn id="13" xr3:uid="{DD359B1A-8788-4F2B-931F-975CB9ED487D}" name="circonference_sup" dataDxfId="68" totalsRowDxfId="67">
      <calculatedColumnFormula array="1">INDEX(lst_lprpnp_circonference[circonference],MATCH(impact_arbre[[#This Row],[Circonférence
'[cm'] à 1m du sol]],lst_lprpnp_circonference[circonference],1)+1)</calculatedColumnFormula>
    </tableColumn>
    <tableColumn id="14" xr3:uid="{B280B8A0-9675-41E6-9AA0-4963F9889F11}" name="circonference_note_inf" dataDxfId="66" totalsRowDxfId="65">
      <calculatedColumnFormula array="1">_xlfn._xlws.FILTER(lst_lprpnp_circonference[points],lst_lprpnp_circonference[circonference]=impact_arbre[[#This Row],[circonference_inf]],FALSE)</calculatedColumnFormula>
    </tableColumn>
    <tableColumn id="15" xr3:uid="{D71EBE7A-6E38-4890-A902-54F4CDE1E631}" name="circonference_note_sup" dataDxfId="64" totalsRowDxfId="63">
      <calculatedColumnFormula array="1">_xlfn._xlws.FILTER(lst_lprpnp_circonference[points],lst_lprpnp_circonference[circonference]=impact_arbre[[#This Row],[circonference_sup]],FALSE)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8707E19-3F57-4C2A-BBDD-1C7417F60D07}" name="impact_autre" displayName="impact_autre" ref="A24:E30" totalsRowCount="1" tableBorderDxfId="62">
  <tableColumns count="5">
    <tableColumn id="1" xr3:uid="{11425C21-A83F-49F0-AD31-315B5BD91391}" name="*N°" totalsRowLabel="Total" dataDxfId="61"/>
    <tableColumn id="2" xr3:uid="{8CD40C1C-502D-4ECD-8C95-0E43E6D0513F}" name="Type" dataDxfId="60"/>
    <tableColumn id="4" xr3:uid="{8A579C7B-A088-4F81-9280-C5BE7C182B43}" name="Nombre" dataDxfId="59"/>
    <tableColumn id="6" xr3:uid="{EE1F53D7-7B2A-49FD-8FB5-1D921A3E87F4}" name="Unité">
      <calculatedColumnFormula array="1">_xlfn._xlws.FILTER(lst_lprpnp_type[unité],B25=lst_lprpnp_type[libelle],"")</calculatedColumnFormula>
    </tableColumn>
    <tableColumn id="9" xr3:uid="{D1E04461-FD2C-48DB-9A41-E2924480685B}" name="Valeur d'impact" totalsRowFunction="sum" dataDxfId="58" totalsRowDxfId="57" dataCellStyle="Monétaire">
      <calculatedColumnFormula array="1">IFERROR(impact_autre[[#This Row],[Nombre]]*_xlfn._xlws.FILTER(lst_lprpnp_type[valeur_impact],lst_lprpnp_type[libelle]=impact_autre[[#This Row],[Type]],""),"")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9EF48C3-F23D-4C2F-B72F-89724B425818}" name="compensation_arbre" displayName="compensation_arbre" ref="A3:I19" totalsRowCount="1" headerRowDxfId="133" dataDxfId="132">
  <tableColumns count="9">
    <tableColumn id="1" xr3:uid="{154C6510-F9F1-45C7-BD9A-B58A60268E10}" name="N°" totalsRowLabel="Total" dataDxfId="131" totalsRowDxfId="130"/>
    <tableColumn id="2" xr3:uid="{3EB78B66-7F28-4DDB-BDDA-A52A5CBCDAB8}" name="Essence" dataDxfId="129" totalsRowDxfId="128"/>
    <tableColumn id="4" xr3:uid="{FAD67F1A-001F-43D6-868C-005C91CB1D0F}" name="Nombre" dataDxfId="127" totalsRowDxfId="126"/>
    <tableColumn id="6" xr3:uid="{CE456207-B47D-4FD9-8E7A-F89D2AE742AF}" name="Hauteur [m]" dataDxfId="125" totalsRowDxfId="124"/>
    <tableColumn id="9" xr3:uid="{24F9C329-E7F8-4FED-885D-DED134267AF6}" name="Circonférence_x000a_[cm] à 1m du sol" dataDxfId="123" totalsRowDxfId="122"/>
    <tableColumn id="19" xr3:uid="{4413AFAA-3592-4941-BD44-911C1B1176CB}" name="Remarques" dataDxfId="121" totalsRowDxfId="120"/>
    <tableColumn id="17" xr3:uid="{E81A6C53-F223-458A-B588-99EA9237877D}" name="Valeur de_x000a_compensation" totalsRowFunction="sum" dataDxfId="119" totalsRowDxfId="118" dataCellStyle="Monétaire">
      <calculatedColumnFormula>IFERROR(compensation_arbre[[#This Row],[Nombre]]*2000,"")</calculatedColumnFormula>
    </tableColumn>
    <tableColumn id="18" xr3:uid="{CCC72F46-06E8-4320-BAC6-CC349582B76C}" name="Categorie" dataDxfId="117" totalsRowDxfId="116">
      <calculatedColumnFormula array="1">IFERROR(_xlfn._xlws.FILTER(lst_lprpnp_essence[categorie],lst_lprpnp_essence[libelle]=compensation_arbre[[#This Row],[Essence]]),"")</calculatedColumnFormula>
    </tableColumn>
    <tableColumn id="3" xr3:uid="{4E8F990F-5C41-481D-B2A3-3BE196D6DDB2}" name="essence_note" dataDxfId="115" totalsRowDxfId="114">
      <calculatedColumnFormula array="1">IFERROR(_xlfn._xlws.FILTER(lst_lprpnp_essence[note],lst_lprpnp_essence[libelle]=compensation_arbre[[#This Row],[Essence]]),"")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56FA2453-D7FE-4640-9329-9D5B581A22B1}" name="compensation_autre" displayName="compensation_autre" ref="A23:E29" totalsRowCount="1" tableBorderDxfId="113">
  <tableColumns count="5">
    <tableColumn id="1" xr3:uid="{6BA5647A-735A-4A3D-AD94-66FC3122D962}" name="N°" totalsRowLabel="Total" dataDxfId="112"/>
    <tableColumn id="2" xr3:uid="{7E8A0139-6B6E-40BB-B878-EBAAB5C3EBEF}" name="Type" dataDxfId="111"/>
    <tableColumn id="4" xr3:uid="{88B6F913-A6E7-4B16-AB54-002927D4B906}" name="Nombre" dataDxfId="110"/>
    <tableColumn id="6" xr3:uid="{B1B1FEEC-9E7A-428E-AFF4-4A0647D4E356}" name="Unité">
      <calculatedColumnFormula array="1">_xlfn._xlws.FILTER(lst_lprpnp_type[unité],compensation_autre[[#This Row],[Type]]=lst_lprpnp_type[libelle],"")</calculatedColumnFormula>
    </tableColumn>
    <tableColumn id="9" xr3:uid="{F4D37535-9ED1-4132-90C2-1A6421A67C47}" name="Valeur de compensation" totalsRowFunction="sum" dataDxfId="109" totalsRowDxfId="108" dataCellStyle="Monétaire">
      <calculatedColumnFormula array="1">IFERROR(compensation_autre[[#This Row],[Nombre]]*_xlfn._xlws.FILTER(lst_lprpnp_type[valeur_compensation],lst_lprpnp_type[libelle]=compensation_autre[[#This Row],[Type]],""),"")</calculatedColumnFormula>
    </tableColumn>
  </tableColumns>
  <tableStyleInfo name="TableStyleLight1" showFirstColumn="0" showLastColumn="1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E79F9B7C-4FAA-4D7B-88D1-8DD2090D0CF5}" name="compensation_autre15" displayName="compensation_autre15" ref="A33:E39" totalsRowCount="1" tableBorderDxfId="107">
  <tableColumns count="5">
    <tableColumn id="1" xr3:uid="{1CDEA740-74E8-4720-9F63-DF37630D469B}" name="N°" totalsRowLabel="Total" dataDxfId="106"/>
    <tableColumn id="2" xr3:uid="{3827B7A0-597D-4AB3-BC9C-2F3E9C531006}" name="Type" dataDxfId="105"/>
    <tableColumn id="4" xr3:uid="{FCB30C6B-4828-4FBB-97F3-1F866B5B4BC4}" name="Nombre" dataDxfId="104"/>
    <tableColumn id="6" xr3:uid="{0914A50D-DDEE-4C7E-A9CE-E3E0B6AF981C}" name="Unité">
      <calculatedColumnFormula array="1">_xlfn._xlws.FILTER(lst_lprpnp_alternative[unité],compensation_autre15[[#This Row],[Type]]=lst_lprpnp_alternative[libelle],"")</calculatedColumnFormula>
    </tableColumn>
    <tableColumn id="9" xr3:uid="{A8BEF6B8-1545-4914-B128-FF98D6879CD3}" name="Valeur de compensation" totalsRowFunction="sum" dataDxfId="103" totalsRowDxfId="102" dataCellStyle="Monétaire">
      <calculatedColumnFormula array="1">IF(compensation_autre15[[#This Row],[Unité]]="devis","préciser ci-contre",IFERROR(compensation_autre15[[#This Row],[Nombre]]*_xlfn._xlws.FILTER(lst_lprpnp_alternative[valeur_compensation],lst_lprpnp_alternative[libelle]=compensation_autre15[[#This Row],[Type]],""),""))</calculatedColumnFormula>
    </tableColumn>
  </tableColumns>
  <tableStyleInfo name="TableStyleLight1" showFirstColumn="0" showLastColumn="1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A2C729-86AB-4A30-B517-127FACD337B2}" name="lst_lprpnp_essence" displayName="lst_lprpnp_essence" ref="A1:I252" totalsRowShown="0" headerRowDxfId="56" headerRowBorderDxfId="55" tableBorderDxfId="54">
  <autoFilter ref="A1:I252" xr:uid="{47A2C729-86AB-4A30-B517-127FACD337B2}"/>
  <tableColumns count="9">
    <tableColumn id="1" xr3:uid="{904A9D81-90D0-4AEE-89A7-544A107F0095}" name="genre" dataDxfId="53"/>
    <tableColumn id="2" xr3:uid="{B5362677-EDBE-42C5-9396-0CC3664812F8}" name="espece" dataDxfId="52"/>
    <tableColumn id="3" xr3:uid="{62032376-A123-4DB6-884A-B91E4A65F207}" name="nomfrancais" dataDxfId="51"/>
    <tableColumn id="7" xr3:uid="{8EC21BF5-BFD0-4BB1-8532-1E9F652112EB}" name="nomlatin">
      <calculatedColumnFormula>_xlfn.CONCAT(lst_lprpnp_essence[[#This Row],[genre]]," ",lst_lprpnp_essence[[#This Row],[espece]])</calculatedColumnFormula>
    </tableColumn>
    <tableColumn id="8" xr3:uid="{4D9C4827-42F0-4355-A840-90E2EE5AF1E9}" name="libelle">
      <calculatedColumnFormula>_xlfn.CONCAT(lst_lprpnp_essence[[#This Row],[nomlatin]]," (",lst_lprpnp_essence[[#This Row],[nomfrancais]],")")</calculatedColumnFormula>
    </tableColumn>
    <tableColumn id="4" xr3:uid="{68207D22-F17C-4476-A00A-E2BA656D4CDD}" name="noteclimat" dataDxfId="50"/>
    <tableColumn id="5" xr3:uid="{DC6D8194-8BCB-49D2-B2E7-CFB2B272F764}" name="notebiodiversite" dataDxfId="49"/>
    <tableColumn id="6" xr3:uid="{883BE867-EABC-40D2-8679-41D269967551}" name="note" dataDxfId="48"/>
    <tableColumn id="9" xr3:uid="{FA1A38ED-A56B-4864-B562-65E468A1573A}" name="categorie">
      <calculatedColumnFormula array="1">_xlfn.IFS(lst_lprpnp_essence[[#This Row],[note]]&gt;6,"A",lst_lprpnp_essence[[#This Row],[note]]&gt;3,"B",lst_lprpnp_essence[[#This Row],[note]]&gt;1,"C")</calculatedColumnFormula>
    </tableColumn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36799FF-240E-4E8F-AF9F-C1193983E69E}" name="lst_lprpnp_circonference" displayName="lst_lprpnp_circonference" ref="A1:B46" totalsRowShown="0" dataDxfId="46" headerRowBorderDxfId="47" tableBorderDxfId="45" totalsRowBorderDxfId="44">
  <autoFilter ref="A1:B46" xr:uid="{C36799FF-240E-4E8F-AF9F-C1193983E69E}"/>
  <tableColumns count="2">
    <tableColumn id="1" xr3:uid="{01ACA595-3E44-4DB3-82C4-D717FAD6FA0D}" name="circonference" dataDxfId="43"/>
    <tableColumn id="2" xr3:uid="{EE05F8B2-8FAB-4C42-9AE9-85FDB3A1782D}" name="points" dataDxfId="42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C27CE44-BF88-4D45-AC71-61D0D8A85AA8}" name="lst_lprpnp_sanitaire" displayName="lst_lprpnp_sanitaire" ref="A1:B8" totalsRowShown="0" headerRowBorderDxfId="41" tableBorderDxfId="40" totalsRowBorderDxfId="39">
  <autoFilter ref="A1:B8" xr:uid="{8C27CE44-BF88-4D45-AC71-61D0D8A85AA8}"/>
  <tableColumns count="2">
    <tableColumn id="1" xr3:uid="{C7AF10D8-DD07-4016-9A67-0C626811DF1C}" name="libelle" dataDxfId="38"/>
    <tableColumn id="2" xr3:uid="{C068CB48-7CB2-4D77-A3E7-7543C39ACAAB}" name="points" dataDxfId="37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9E00D35-EDA6-448A-8E92-47658C9B0465}" name="lst_lprpnp_esthetique" displayName="lst_lprpnp_esthetique" ref="A1:B4" totalsRowShown="0" headerRowBorderDxfId="36" tableBorderDxfId="35" totalsRowBorderDxfId="34">
  <autoFilter ref="A1:B4" xr:uid="{29E00D35-EDA6-448A-8E92-47658C9B0465}"/>
  <tableColumns count="2">
    <tableColumn id="1" xr3:uid="{FE707860-E7D0-4D09-8810-491439515CAE}" name="libelle" dataDxfId="33"/>
    <tableColumn id="2" xr3:uid="{0187B85A-49ED-441F-B854-0048E9AE5974}" name="points" dataDxfId="32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B7D2DF7-EAD9-4FBF-964D-2741AF2578D8}" name="lst_lprpnp_situation" displayName="lst_lprpnp_situation" ref="A1:B3" totalsRowShown="0" headerRowDxfId="31" headerRowBorderDxfId="30" tableBorderDxfId="29" totalsRowBorderDxfId="28">
  <autoFilter ref="A1:B3" xr:uid="{8B7D2DF7-EAD9-4FBF-964D-2741AF2578D8}"/>
  <tableColumns count="2">
    <tableColumn id="1" xr3:uid="{899ED840-A5DF-43B4-A33E-B7B1F025FF52}" name="libelle"/>
    <tableColumn id="2" xr3:uid="{AB62FE5D-C58F-497F-9E1C-77ED8BEF4FCF}" name="points" dataDxfId="27"/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46686AB-AE5B-4695-AF33-E55040917E80}" name="lst_lprpnp_type" displayName="lst_lprpnp_type" ref="A1:D4" totalsRowShown="0">
  <autoFilter ref="A1:D4" xr:uid="{D46686AB-AE5B-4695-AF33-E55040917E80}"/>
  <tableColumns count="4">
    <tableColumn id="2" xr3:uid="{BD5FE04E-C357-45DA-9159-A53850BF11E8}" name="libelle"/>
    <tableColumn id="3" xr3:uid="{0A8D25D9-B367-4319-8F36-B85A1D49D925}" name="valeur_impact" dataDxfId="26" dataCellStyle="Monétaire"/>
    <tableColumn id="4" xr3:uid="{50F5F9C4-17E0-4F83-AE0C-83E3776C4A85}" name="valeur_compensation" dataDxfId="25" dataCellStyle="Monétaire"/>
    <tableColumn id="5" xr3:uid="{BDCBC4F8-0A66-43CE-B8C7-67A4669886CF}" name="unité"/>
  </tableColumns>
  <tableStyleInfo name="TableStyleMedium4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5E682B58-6FFE-468A-B14C-76612F36DE52}" name="lst_lprpnp_alternative" displayName="lst_lprpnp_alternative" ref="A2:C13" totalsRowShown="0">
  <autoFilter ref="A2:C13" xr:uid="{5E682B58-6FFE-468A-B14C-76612F36DE52}"/>
  <tableColumns count="3">
    <tableColumn id="2" xr3:uid="{A87E5368-0645-4FCB-9AB0-E197EC220CB0}" name="libelle"/>
    <tableColumn id="4" xr3:uid="{E3DE9077-C7FF-4CA0-B891-615222AC4312}" name="valeur_compensation" dataDxfId="24" dataCellStyle="Monétaire"/>
    <tableColumn id="5" xr3:uid="{3476D959-2484-421D-8989-FFDF2A8010F4}" name="unité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F7137-F973-406E-A0EF-C04B7C6503F6}">
  <sheetPr>
    <pageSetUpPr fitToPage="1"/>
  </sheetPr>
  <dimension ref="A1:S41"/>
  <sheetViews>
    <sheetView showGridLines="0" tabSelected="1" view="pageLayout" zoomScaleNormal="100" workbookViewId="0">
      <selection activeCell="G8" sqref="G8"/>
    </sheetView>
  </sheetViews>
  <sheetFormatPr baseColWidth="10" defaultRowHeight="14.4" x14ac:dyDescent="0.3"/>
  <cols>
    <col min="1" max="1" width="4.109375" customWidth="1"/>
    <col min="2" max="2" width="50.33203125" customWidth="1"/>
    <col min="3" max="3" width="35.88671875" customWidth="1"/>
    <col min="4" max="4" width="13.5546875" customWidth="1"/>
    <col min="5" max="5" width="16.5546875" customWidth="1"/>
    <col min="6" max="6" width="17.6640625" customWidth="1"/>
    <col min="7" max="7" width="33.5546875" customWidth="1"/>
    <col min="8" max="8" width="16.44140625" customWidth="1"/>
    <col min="9" max="9" width="8.88671875" bestFit="1" customWidth="1"/>
    <col min="10" max="19" width="20.109375" hidden="1" customWidth="1"/>
  </cols>
  <sheetData>
    <row r="1" spans="1:19" x14ac:dyDescent="0.3">
      <c r="A1" s="66" t="s">
        <v>598</v>
      </c>
      <c r="B1" s="66"/>
      <c r="C1" s="66"/>
      <c r="D1" s="66"/>
    </row>
    <row r="2" spans="1:19" ht="6" customHeight="1" x14ac:dyDescent="0.3"/>
    <row r="3" spans="1:19" ht="28.8" x14ac:dyDescent="0.3">
      <c r="A3" s="42" t="s">
        <v>643</v>
      </c>
      <c r="B3" s="43" t="s">
        <v>571</v>
      </c>
      <c r="C3" s="43" t="s">
        <v>572</v>
      </c>
      <c r="D3" s="43" t="s">
        <v>573</v>
      </c>
      <c r="E3" s="43" t="s">
        <v>567</v>
      </c>
      <c r="F3" s="44" t="s">
        <v>635</v>
      </c>
      <c r="G3" s="45" t="s">
        <v>590</v>
      </c>
      <c r="H3" s="62" t="s">
        <v>585</v>
      </c>
      <c r="I3" s="46" t="s">
        <v>589</v>
      </c>
      <c r="J3" s="1" t="s">
        <v>575</v>
      </c>
      <c r="K3" s="1" t="s">
        <v>576</v>
      </c>
      <c r="L3" s="1" t="s">
        <v>577</v>
      </c>
      <c r="M3" s="1" t="s">
        <v>578</v>
      </c>
      <c r="N3" s="1" t="s">
        <v>579</v>
      </c>
      <c r="O3" t="s">
        <v>584</v>
      </c>
      <c r="P3" s="1" t="s">
        <v>580</v>
      </c>
      <c r="Q3" t="s">
        <v>581</v>
      </c>
      <c r="R3" t="s">
        <v>582</v>
      </c>
      <c r="S3" t="s">
        <v>583</v>
      </c>
    </row>
    <row r="4" spans="1:19" ht="16.5" customHeight="1" x14ac:dyDescent="0.3">
      <c r="A4" s="58"/>
      <c r="B4" s="56" t="s">
        <v>648</v>
      </c>
      <c r="C4" s="56" t="s">
        <v>560</v>
      </c>
      <c r="D4" s="56" t="s">
        <v>566</v>
      </c>
      <c r="E4" s="56" t="s">
        <v>568</v>
      </c>
      <c r="F4" s="59">
        <v>195</v>
      </c>
      <c r="G4" s="60" t="s">
        <v>651</v>
      </c>
      <c r="H4" s="38">
        <f>IFERROR(impact_arbre[[#This Row],[essence_note]]*impact_arbre[[#This Row],[sanitaire_esthetique_note]]*impact_arbre[[#This Row],[situation_note]]*impact_arbre[[#This Row],[circonference_note]],"")</f>
        <v>14040</v>
      </c>
      <c r="I4" s="19" t="str" cm="1">
        <f t="array" ref="I4">IFERROR(_xlfn._xlws.FILTER(lst_lprpnp_essence[categorie],lst_lprpnp_essence[libelle]=impact_arbre[[#This Row],[Essence]]),"")</f>
        <v>B</v>
      </c>
      <c r="J4" s="7" cm="1">
        <f t="array" ref="J4">IFERROR(_xlfn._xlws.FILTER(lst_lprpnp_essence[note],lst_lprpnp_essence[libelle]=impact_arbre[[#This Row],[Essence]]),"")</f>
        <v>6</v>
      </c>
      <c r="K4" s="7" cm="1">
        <f t="array" ref="K4">IFERROR(_xlfn._xlws.FILTER(lst_lprpnp_sanitaire[points],lst_lprpnp_sanitaire[libelle]=impact_arbre[[#This Row],[Etat sanitaire]]),"")</f>
        <v>2</v>
      </c>
      <c r="L4" s="7" cm="1">
        <f t="array" ref="L4">IFERROR(_xlfn._xlws.FILTER(lst_lprpnp_esthetique[points],lst_lprpnp_esthetique[libelle]=impact_arbre[[#This Row],[Esthétique]]),"")</f>
        <v>1</v>
      </c>
      <c r="M4" s="8">
        <f>IFERROR(impact_arbre[[#This Row],[sanitaire_note]]+impact_arbre[[#This Row],[esthetique_note]],0)</f>
        <v>3</v>
      </c>
      <c r="N4" s="7" cm="1">
        <f t="array" ref="N4">IFERROR(_xlfn._xlws.FILTER(lst_lprpnp_situation[points],lst_lprpnp_situation[libelle]=impact_arbre[[#This Row],[Situation]]),"")</f>
        <v>10</v>
      </c>
      <c r="O4" s="8">
        <f>_xlfn.FORECAST.LINEAR(impact_arbre[[#This Row],[Circonférence
'[cm'] à 1m du sol]],impact_arbre[[#This Row],[circonference_note_inf]:[circonference_note_sup]],impact_arbre[[#This Row],[circonference_inf]:[circonference_sup]])</f>
        <v>78</v>
      </c>
      <c r="P4" s="7">
        <f>INDEX(lst_lprpnp_circonference[circonference],MATCH(impact_arbre[[#This Row],[Circonférence
'[cm'] à 1m du sol]],lst_lprpnp_circonference[circonference],1))</f>
        <v>190</v>
      </c>
      <c r="Q4" s="7" cm="1">
        <f t="array" ref="Q4">INDEX(lst_lprpnp_circonference[circonference],MATCH(impact_arbre[[#This Row],[Circonférence
'[cm'] à 1m du sol]],lst_lprpnp_circonference[circonference],1)+1)</f>
        <v>200</v>
      </c>
      <c r="R4" s="7" cm="1">
        <f t="array" ref="R4">_xlfn._xlws.FILTER(lst_lprpnp_circonference[points],lst_lprpnp_circonference[circonference]=impact_arbre[[#This Row],[circonference_inf]],FALSE)</f>
        <v>76</v>
      </c>
      <c r="S4" s="7" cm="1">
        <f t="array" ref="S4">_xlfn._xlws.FILTER(lst_lprpnp_circonference[points],lst_lprpnp_circonference[circonference]=impact_arbre[[#This Row],[circonference_sup]],FALSE)</f>
        <v>80</v>
      </c>
    </row>
    <row r="5" spans="1:19" ht="16.5" customHeight="1" x14ac:dyDescent="0.3">
      <c r="A5" s="58"/>
      <c r="B5" s="56"/>
      <c r="C5" s="56"/>
      <c r="D5" s="56"/>
      <c r="E5" s="56"/>
      <c r="F5" s="59"/>
      <c r="G5" s="60"/>
      <c r="H5" s="38" t="str">
        <f>IFERROR(impact_arbre[[#This Row],[essence_note]]*impact_arbre[[#This Row],[sanitaire_esthetique_note]]*impact_arbre[[#This Row],[situation_note]]*impact_arbre[[#This Row],[circonference_note]],"")</f>
        <v/>
      </c>
      <c r="I5" s="19" t="str" cm="1">
        <f t="array" ref="I5">IFERROR(_xlfn._xlws.FILTER(lst_lprpnp_essence[categorie],lst_lprpnp_essence[libelle]=impact_arbre[[#This Row],[Essence]]),"")</f>
        <v/>
      </c>
      <c r="J5" s="7" t="str" cm="1">
        <f t="array" ref="J5">IFERROR(_xlfn._xlws.FILTER(lst_lprpnp_essence[note],lst_lprpnp_essence[libelle]=impact_arbre[[#This Row],[Essence]]),"")</f>
        <v/>
      </c>
      <c r="K5" s="7" t="str" cm="1">
        <f t="array" ref="K5">IFERROR(_xlfn._xlws.FILTER(lst_lprpnp_sanitaire[points],lst_lprpnp_sanitaire[libelle]=impact_arbre[[#This Row],[Etat sanitaire]]),"")</f>
        <v/>
      </c>
      <c r="L5" s="7" t="str" cm="1">
        <f t="array" ref="L5">IFERROR(_xlfn._xlws.FILTER(lst_lprpnp_esthetique[points],lst_lprpnp_esthetique[libelle]=impact_arbre[[#This Row],[Esthétique]]),"")</f>
        <v/>
      </c>
      <c r="M5" s="8">
        <f>IFERROR(impact_arbre[[#This Row],[sanitaire_note]]+impact_arbre[[#This Row],[esthetique_note]],0)</f>
        <v>0</v>
      </c>
      <c r="N5" s="7" t="str" cm="1">
        <f t="array" ref="N5">IFERROR(_xlfn._xlws.FILTER(lst_lprpnp_situation[points],lst_lprpnp_situation[libelle]=impact_arbre[[#This Row],[Situation]]),"")</f>
        <v/>
      </c>
      <c r="O5" s="8">
        <f>_xlfn.FORECAST.LINEAR(impact_arbre[[#This Row],[Circonférence
'[cm'] à 1m du sol]],impact_arbre[[#This Row],[circonference_note_inf]:[circonference_note_sup]],impact_arbre[[#This Row],[circonference_inf]:[circonference_sup]])</f>
        <v>4</v>
      </c>
      <c r="P5" s="7">
        <f>INDEX(lst_lprpnp_circonference[circonference],MATCH(impact_arbre[[#This Row],[Circonférence
'[cm'] à 1m du sol]],lst_lprpnp_circonference[circonference],1))</f>
        <v>0</v>
      </c>
      <c r="Q5" s="7" cm="1">
        <f t="array" ref="Q5">INDEX(lst_lprpnp_circonference[circonference],MATCH(impact_arbre[[#This Row],[Circonférence
'[cm'] à 1m du sol]],lst_lprpnp_circonference[circonference],1)+1)</f>
        <v>30</v>
      </c>
      <c r="R5" s="7" cm="1">
        <f t="array" ref="R5">_xlfn._xlws.FILTER(lst_lprpnp_circonference[points],lst_lprpnp_circonference[circonference]=impact_arbre[[#This Row],[circonference_inf]],FALSE)</f>
        <v>4</v>
      </c>
      <c r="S5" s="7" cm="1">
        <f t="array" ref="S5">_xlfn._xlws.FILTER(lst_lprpnp_circonference[points],lst_lprpnp_circonference[circonference]=impact_arbre[[#This Row],[circonference_sup]],FALSE)</f>
        <v>4</v>
      </c>
    </row>
    <row r="6" spans="1:19" ht="16.5" customHeight="1" x14ac:dyDescent="0.3">
      <c r="A6" s="58"/>
      <c r="B6" s="56"/>
      <c r="C6" s="56"/>
      <c r="D6" s="56"/>
      <c r="E6" s="56"/>
      <c r="F6" s="59"/>
      <c r="G6" s="60"/>
      <c r="H6" s="38" t="str">
        <f>IFERROR(impact_arbre[[#This Row],[essence_note]]*impact_arbre[[#This Row],[sanitaire_esthetique_note]]*impact_arbre[[#This Row],[situation_note]]*impact_arbre[[#This Row],[circonference_note]],"")</f>
        <v/>
      </c>
      <c r="I6" s="19" t="str" cm="1">
        <f t="array" ref="I6">IFERROR(_xlfn._xlws.FILTER(lst_lprpnp_essence[categorie],lst_lprpnp_essence[libelle]=impact_arbre[[#This Row],[Essence]]),"")</f>
        <v/>
      </c>
      <c r="J6" s="7" t="str" cm="1">
        <f t="array" ref="J6">IFERROR(_xlfn._xlws.FILTER(lst_lprpnp_essence[note],lst_lprpnp_essence[libelle]=impact_arbre[[#This Row],[Essence]]),"")</f>
        <v/>
      </c>
      <c r="K6" s="7" t="str" cm="1">
        <f t="array" ref="K6">IFERROR(_xlfn._xlws.FILTER(lst_lprpnp_sanitaire[points],lst_lprpnp_sanitaire[libelle]=impact_arbre[[#This Row],[Etat sanitaire]]),"")</f>
        <v/>
      </c>
      <c r="L6" s="7" t="str" cm="1">
        <f t="array" ref="L6">IFERROR(_xlfn._xlws.FILTER(lst_lprpnp_esthetique[points],lst_lprpnp_esthetique[libelle]=impact_arbre[[#This Row],[Esthétique]]),"")</f>
        <v/>
      </c>
      <c r="M6" s="8">
        <f>IFERROR(impact_arbre[[#This Row],[sanitaire_note]]+impact_arbre[[#This Row],[esthetique_note]],0)</f>
        <v>0</v>
      </c>
      <c r="N6" s="7" t="str" cm="1">
        <f t="array" ref="N6">IFERROR(_xlfn._xlws.FILTER(lst_lprpnp_situation[points],lst_lprpnp_situation[libelle]=impact_arbre[[#This Row],[Situation]]),"")</f>
        <v/>
      </c>
      <c r="O6" s="8">
        <f>_xlfn.FORECAST.LINEAR(impact_arbre[[#This Row],[Circonférence
'[cm'] à 1m du sol]],impact_arbre[[#This Row],[circonference_note_inf]:[circonference_note_sup]],impact_arbre[[#This Row],[circonference_inf]:[circonference_sup]])</f>
        <v>4</v>
      </c>
      <c r="P6" s="7">
        <f>INDEX(lst_lprpnp_circonference[circonference],MATCH(impact_arbre[[#This Row],[Circonférence
'[cm'] à 1m du sol]],lst_lprpnp_circonference[circonference],1))</f>
        <v>0</v>
      </c>
      <c r="Q6" s="7" cm="1">
        <f t="array" ref="Q6">INDEX(lst_lprpnp_circonference[circonference],MATCH(impact_arbre[[#This Row],[Circonférence
'[cm'] à 1m du sol]],lst_lprpnp_circonference[circonference],1)+1)</f>
        <v>30</v>
      </c>
      <c r="R6" s="7" cm="1">
        <f t="array" ref="R6">_xlfn._xlws.FILTER(lst_lprpnp_circonference[points],lst_lprpnp_circonference[circonference]=impact_arbre[[#This Row],[circonference_inf]],FALSE)</f>
        <v>4</v>
      </c>
      <c r="S6" s="7" cm="1">
        <f t="array" ref="S6">_xlfn._xlws.FILTER(lst_lprpnp_circonference[points],lst_lprpnp_circonference[circonference]=impact_arbre[[#This Row],[circonference_sup]],FALSE)</f>
        <v>4</v>
      </c>
    </row>
    <row r="7" spans="1:19" ht="16.5" customHeight="1" x14ac:dyDescent="0.3">
      <c r="A7" s="58"/>
      <c r="B7" s="56"/>
      <c r="C7" s="56"/>
      <c r="D7" s="56"/>
      <c r="E7" s="56"/>
      <c r="F7" s="59"/>
      <c r="G7" s="60"/>
      <c r="H7" s="38" t="str">
        <f>IFERROR(impact_arbre[[#This Row],[essence_note]]*impact_arbre[[#This Row],[sanitaire_esthetique_note]]*impact_arbre[[#This Row],[situation_note]]*impact_arbre[[#This Row],[circonference_note]],"")</f>
        <v/>
      </c>
      <c r="I7" s="19" t="str" cm="1">
        <f t="array" ref="I7">IFERROR(_xlfn._xlws.FILTER(lst_lprpnp_essence[categorie],lst_lprpnp_essence[libelle]=impact_arbre[[#This Row],[Essence]]),"")</f>
        <v/>
      </c>
      <c r="J7" s="7" t="str" cm="1">
        <f t="array" ref="J7">IFERROR(_xlfn._xlws.FILTER(lst_lprpnp_essence[note],lst_lprpnp_essence[libelle]=impact_arbre[[#This Row],[Essence]]),"")</f>
        <v/>
      </c>
      <c r="K7" s="7" t="str" cm="1">
        <f t="array" ref="K7">IFERROR(_xlfn._xlws.FILTER(lst_lprpnp_sanitaire[points],lst_lprpnp_sanitaire[libelle]=impact_arbre[[#This Row],[Etat sanitaire]]),"")</f>
        <v/>
      </c>
      <c r="L7" s="7" t="str" cm="1">
        <f t="array" ref="L7">IFERROR(_xlfn._xlws.FILTER(lst_lprpnp_esthetique[points],lst_lprpnp_esthetique[libelle]=impact_arbre[[#This Row],[Esthétique]]),"")</f>
        <v/>
      </c>
      <c r="M7" s="8">
        <f>IFERROR(impact_arbre[[#This Row],[sanitaire_note]]+impact_arbre[[#This Row],[esthetique_note]],0)</f>
        <v>0</v>
      </c>
      <c r="N7" s="7" t="str" cm="1">
        <f t="array" ref="N7">IFERROR(_xlfn._xlws.FILTER(lst_lprpnp_situation[points],lst_lprpnp_situation[libelle]=impact_arbre[[#This Row],[Situation]]),"")</f>
        <v/>
      </c>
      <c r="O7" s="8">
        <f>_xlfn.FORECAST.LINEAR(impact_arbre[[#This Row],[Circonférence
'[cm'] à 1m du sol]],impact_arbre[[#This Row],[circonference_note_inf]:[circonference_note_sup]],impact_arbre[[#This Row],[circonference_inf]:[circonference_sup]])</f>
        <v>4</v>
      </c>
      <c r="P7" s="7">
        <f>INDEX(lst_lprpnp_circonference[circonference],MATCH(impact_arbre[[#This Row],[Circonférence
'[cm'] à 1m du sol]],lst_lprpnp_circonference[circonference],1))</f>
        <v>0</v>
      </c>
      <c r="Q7" s="7" cm="1">
        <f t="array" ref="Q7">INDEX(lst_lprpnp_circonference[circonference],MATCH(impact_arbre[[#This Row],[Circonférence
'[cm'] à 1m du sol]],lst_lprpnp_circonference[circonference],1)+1)</f>
        <v>30</v>
      </c>
      <c r="R7" s="7" cm="1">
        <f t="array" ref="R7">_xlfn._xlws.FILTER(lst_lprpnp_circonference[points],lst_lprpnp_circonference[circonference]=impact_arbre[[#This Row],[circonference_inf]],FALSE)</f>
        <v>4</v>
      </c>
      <c r="S7" s="7" cm="1">
        <f t="array" ref="S7">_xlfn._xlws.FILTER(lst_lprpnp_circonference[points],lst_lprpnp_circonference[circonference]=impact_arbre[[#This Row],[circonference_sup]],FALSE)</f>
        <v>4</v>
      </c>
    </row>
    <row r="8" spans="1:19" ht="16.5" customHeight="1" x14ac:dyDescent="0.3">
      <c r="A8" s="58"/>
      <c r="B8" s="56"/>
      <c r="C8" s="56"/>
      <c r="D8" s="56"/>
      <c r="E8" s="56"/>
      <c r="F8" s="59"/>
      <c r="G8" s="60"/>
      <c r="H8" s="38" t="str">
        <f>IFERROR(impact_arbre[[#This Row],[essence_note]]*impact_arbre[[#This Row],[sanitaire_esthetique_note]]*impact_arbre[[#This Row],[situation_note]]*impact_arbre[[#This Row],[circonference_note]],"")</f>
        <v/>
      </c>
      <c r="I8" s="19" t="str" cm="1">
        <f t="array" ref="I8">IFERROR(_xlfn._xlws.FILTER(lst_lprpnp_essence[categorie],lst_lprpnp_essence[libelle]=impact_arbre[[#This Row],[Essence]]),"")</f>
        <v/>
      </c>
      <c r="J8" s="7" t="str" cm="1">
        <f t="array" ref="J8">IFERROR(_xlfn._xlws.FILTER(lst_lprpnp_essence[note],lst_lprpnp_essence[libelle]=impact_arbre[[#This Row],[Essence]]),"")</f>
        <v/>
      </c>
      <c r="K8" s="7" t="str" cm="1">
        <f t="array" ref="K8">IFERROR(_xlfn._xlws.FILTER(lst_lprpnp_sanitaire[points],lst_lprpnp_sanitaire[libelle]=impact_arbre[[#This Row],[Etat sanitaire]]),"")</f>
        <v/>
      </c>
      <c r="L8" s="7" t="str" cm="1">
        <f t="array" ref="L8">IFERROR(_xlfn._xlws.FILTER(lst_lprpnp_esthetique[points],lst_lprpnp_esthetique[libelle]=impact_arbre[[#This Row],[Esthétique]]),"")</f>
        <v/>
      </c>
      <c r="M8" s="8">
        <f>IFERROR(impact_arbre[[#This Row],[sanitaire_note]]+impact_arbre[[#This Row],[esthetique_note]],0)</f>
        <v>0</v>
      </c>
      <c r="N8" s="7" t="str" cm="1">
        <f t="array" ref="N8">IFERROR(_xlfn._xlws.FILTER(lst_lprpnp_situation[points],lst_lprpnp_situation[libelle]=impact_arbre[[#This Row],[Situation]]),"")</f>
        <v/>
      </c>
      <c r="O8" s="8">
        <f>_xlfn.FORECAST.LINEAR(impact_arbre[[#This Row],[Circonférence
'[cm'] à 1m du sol]],impact_arbre[[#This Row],[circonference_note_inf]:[circonference_note_sup]],impact_arbre[[#This Row],[circonference_inf]:[circonference_sup]])</f>
        <v>4</v>
      </c>
      <c r="P8" s="7">
        <f>INDEX(lst_lprpnp_circonference[circonference],MATCH(impact_arbre[[#This Row],[Circonférence
'[cm'] à 1m du sol]],lst_lprpnp_circonference[circonference],1))</f>
        <v>0</v>
      </c>
      <c r="Q8" s="7" cm="1">
        <f t="array" ref="Q8">INDEX(lst_lprpnp_circonference[circonference],MATCH(impact_arbre[[#This Row],[Circonférence
'[cm'] à 1m du sol]],lst_lprpnp_circonference[circonference],1)+1)</f>
        <v>30</v>
      </c>
      <c r="R8" s="7" cm="1">
        <f t="array" ref="R8">_xlfn._xlws.FILTER(lst_lprpnp_circonference[points],lst_lprpnp_circonference[circonference]=impact_arbre[[#This Row],[circonference_inf]],FALSE)</f>
        <v>4</v>
      </c>
      <c r="S8" s="7" cm="1">
        <f t="array" ref="S8">_xlfn._xlws.FILTER(lst_lprpnp_circonference[points],lst_lprpnp_circonference[circonference]=impact_arbre[[#This Row],[circonference_sup]],FALSE)</f>
        <v>4</v>
      </c>
    </row>
    <row r="9" spans="1:19" ht="16.5" customHeight="1" x14ac:dyDescent="0.3">
      <c r="A9" s="58"/>
      <c r="B9" s="56"/>
      <c r="C9" s="56"/>
      <c r="D9" s="56"/>
      <c r="E9" s="56"/>
      <c r="F9" s="59"/>
      <c r="G9" s="60"/>
      <c r="H9" s="38" t="str">
        <f>IFERROR(impact_arbre[[#This Row],[essence_note]]*impact_arbre[[#This Row],[sanitaire_esthetique_note]]*impact_arbre[[#This Row],[situation_note]]*impact_arbre[[#This Row],[circonference_note]],"")</f>
        <v/>
      </c>
      <c r="I9" s="19" t="str" cm="1">
        <f t="array" ref="I9">IFERROR(_xlfn._xlws.FILTER(lst_lprpnp_essence[categorie],lst_lprpnp_essence[libelle]=impact_arbre[[#This Row],[Essence]]),"")</f>
        <v/>
      </c>
      <c r="J9" s="7" t="str" cm="1">
        <f t="array" ref="J9">IFERROR(_xlfn._xlws.FILTER(lst_lprpnp_essence[note],lst_lprpnp_essence[libelle]=impact_arbre[[#This Row],[Essence]]),"")</f>
        <v/>
      </c>
      <c r="K9" s="7" t="str" cm="1">
        <f t="array" ref="K9">IFERROR(_xlfn._xlws.FILTER(lst_lprpnp_sanitaire[points],lst_lprpnp_sanitaire[libelle]=impact_arbre[[#This Row],[Etat sanitaire]]),"")</f>
        <v/>
      </c>
      <c r="L9" s="7" t="str" cm="1">
        <f t="array" ref="L9">IFERROR(_xlfn._xlws.FILTER(lst_lprpnp_esthetique[points],lst_lprpnp_esthetique[libelle]=impact_arbre[[#This Row],[Esthétique]]),"")</f>
        <v/>
      </c>
      <c r="M9" s="8">
        <f>IFERROR(impact_arbre[[#This Row],[sanitaire_note]]+impact_arbre[[#This Row],[esthetique_note]],0)</f>
        <v>0</v>
      </c>
      <c r="N9" s="7" t="str" cm="1">
        <f t="array" ref="N9">IFERROR(_xlfn._xlws.FILTER(lst_lprpnp_situation[points],lst_lprpnp_situation[libelle]=impact_arbre[[#This Row],[Situation]]),"")</f>
        <v/>
      </c>
      <c r="O9" s="8">
        <f>_xlfn.FORECAST.LINEAR(impact_arbre[[#This Row],[Circonférence
'[cm'] à 1m du sol]],impact_arbre[[#This Row],[circonference_note_inf]:[circonference_note_sup]],impact_arbre[[#This Row],[circonference_inf]:[circonference_sup]])</f>
        <v>4</v>
      </c>
      <c r="P9" s="7">
        <f>INDEX(lst_lprpnp_circonference[circonference],MATCH(impact_arbre[[#This Row],[Circonférence
'[cm'] à 1m du sol]],lst_lprpnp_circonference[circonference],1))</f>
        <v>0</v>
      </c>
      <c r="Q9" s="7" cm="1">
        <f t="array" ref="Q9">INDEX(lst_lprpnp_circonference[circonference],MATCH(impact_arbre[[#This Row],[Circonférence
'[cm'] à 1m du sol]],lst_lprpnp_circonference[circonference],1)+1)</f>
        <v>30</v>
      </c>
      <c r="R9" s="7" cm="1">
        <f t="array" ref="R9">_xlfn._xlws.FILTER(lst_lprpnp_circonference[points],lst_lprpnp_circonference[circonference]=impact_arbre[[#This Row],[circonference_inf]],FALSE)</f>
        <v>4</v>
      </c>
      <c r="S9" s="7" cm="1">
        <f t="array" ref="S9">_xlfn._xlws.FILTER(lst_lprpnp_circonference[points],lst_lprpnp_circonference[circonference]=impact_arbre[[#This Row],[circonference_sup]],FALSE)</f>
        <v>4</v>
      </c>
    </row>
    <row r="10" spans="1:19" ht="16.5" customHeight="1" x14ac:dyDescent="0.3">
      <c r="A10" s="58"/>
      <c r="B10" s="56"/>
      <c r="C10" s="56"/>
      <c r="D10" s="56"/>
      <c r="E10" s="56"/>
      <c r="F10" s="59"/>
      <c r="G10" s="60"/>
      <c r="H10" s="38" t="str">
        <f>IFERROR(impact_arbre[[#This Row],[essence_note]]*impact_arbre[[#This Row],[sanitaire_esthetique_note]]*impact_arbre[[#This Row],[situation_note]]*impact_arbre[[#This Row],[circonference_note]],"")</f>
        <v/>
      </c>
      <c r="I10" s="19" t="str" cm="1">
        <f t="array" ref="I10">IFERROR(_xlfn._xlws.FILTER(lst_lprpnp_essence[categorie],lst_lprpnp_essence[libelle]=impact_arbre[[#This Row],[Essence]]),"")</f>
        <v/>
      </c>
      <c r="J10" s="7" t="str" cm="1">
        <f t="array" ref="J10">IFERROR(_xlfn._xlws.FILTER(lst_lprpnp_essence[note],lst_lprpnp_essence[libelle]=impact_arbre[[#This Row],[Essence]]),"")</f>
        <v/>
      </c>
      <c r="K10" s="7" t="str" cm="1">
        <f t="array" ref="K10">IFERROR(_xlfn._xlws.FILTER(lst_lprpnp_sanitaire[points],lst_lprpnp_sanitaire[libelle]=impact_arbre[[#This Row],[Etat sanitaire]]),"")</f>
        <v/>
      </c>
      <c r="L10" s="7" t="str" cm="1">
        <f t="array" ref="L10">IFERROR(_xlfn._xlws.FILTER(lst_lprpnp_esthetique[points],lst_lprpnp_esthetique[libelle]=impact_arbre[[#This Row],[Esthétique]]),"")</f>
        <v/>
      </c>
      <c r="M10" s="8">
        <f>IFERROR(impact_arbre[[#This Row],[sanitaire_note]]+impact_arbre[[#This Row],[esthetique_note]],0)</f>
        <v>0</v>
      </c>
      <c r="N10" s="7" t="str" cm="1">
        <f t="array" ref="N10">IFERROR(_xlfn._xlws.FILTER(lst_lprpnp_situation[points],lst_lprpnp_situation[libelle]=impact_arbre[[#This Row],[Situation]]),"")</f>
        <v/>
      </c>
      <c r="O10" s="8">
        <f>_xlfn.FORECAST.LINEAR(impact_arbre[[#This Row],[Circonférence
'[cm'] à 1m du sol]],impact_arbre[[#This Row],[circonference_note_inf]:[circonference_note_sup]],impact_arbre[[#This Row],[circonference_inf]:[circonference_sup]])</f>
        <v>4</v>
      </c>
      <c r="P10" s="7">
        <f>INDEX(lst_lprpnp_circonference[circonference],MATCH(impact_arbre[[#This Row],[Circonférence
'[cm'] à 1m du sol]],lst_lprpnp_circonference[circonference],1))</f>
        <v>0</v>
      </c>
      <c r="Q10" s="7" cm="1">
        <f t="array" ref="Q10">INDEX(lst_lprpnp_circonference[circonference],MATCH(impact_arbre[[#This Row],[Circonférence
'[cm'] à 1m du sol]],lst_lprpnp_circonference[circonference],1)+1)</f>
        <v>30</v>
      </c>
      <c r="R10" s="7" cm="1">
        <f t="array" ref="R10">_xlfn._xlws.FILTER(lst_lprpnp_circonference[points],lst_lprpnp_circonference[circonference]=impact_arbre[[#This Row],[circonference_inf]],FALSE)</f>
        <v>4</v>
      </c>
      <c r="S10" s="7" cm="1">
        <f t="array" ref="S10">_xlfn._xlws.FILTER(lst_lprpnp_circonference[points],lst_lprpnp_circonference[circonference]=impact_arbre[[#This Row],[circonference_sup]],FALSE)</f>
        <v>4</v>
      </c>
    </row>
    <row r="11" spans="1:19" ht="15.75" customHeight="1" x14ac:dyDescent="0.3">
      <c r="A11" s="58"/>
      <c r="B11" s="56"/>
      <c r="C11" s="56"/>
      <c r="D11" s="56"/>
      <c r="E11" s="56"/>
      <c r="F11" s="59"/>
      <c r="G11" s="60"/>
      <c r="H11" s="38" t="str">
        <f>IFERROR(impact_arbre[[#This Row],[essence_note]]*impact_arbre[[#This Row],[sanitaire_esthetique_note]]*impact_arbre[[#This Row],[situation_note]]*impact_arbre[[#This Row],[circonference_note]],"")</f>
        <v/>
      </c>
      <c r="I11" s="19" t="str" cm="1">
        <f t="array" ref="I11">IFERROR(_xlfn._xlws.FILTER(lst_lprpnp_essence[categorie],lst_lprpnp_essence[libelle]=impact_arbre[[#This Row],[Essence]]),"")</f>
        <v/>
      </c>
      <c r="J11" s="7" t="str" cm="1">
        <f t="array" ref="J11">IFERROR(_xlfn._xlws.FILTER(lst_lprpnp_essence[note],lst_lprpnp_essence[libelle]=impact_arbre[[#This Row],[Essence]]),"")</f>
        <v/>
      </c>
      <c r="K11" s="7" t="str" cm="1">
        <f t="array" ref="K11">IFERROR(_xlfn._xlws.FILTER(lst_lprpnp_sanitaire[points],lst_lprpnp_sanitaire[libelle]=impact_arbre[[#This Row],[Etat sanitaire]]),"")</f>
        <v/>
      </c>
      <c r="L11" s="7" t="str" cm="1">
        <f t="array" ref="L11">IFERROR(_xlfn._xlws.FILTER(lst_lprpnp_esthetique[points],lst_lprpnp_esthetique[libelle]=impact_arbre[[#This Row],[Esthétique]]),"")</f>
        <v/>
      </c>
      <c r="M11" s="8">
        <f>IFERROR(impact_arbre[[#This Row],[sanitaire_note]]+impact_arbre[[#This Row],[esthetique_note]],0)</f>
        <v>0</v>
      </c>
      <c r="N11" s="7" t="str" cm="1">
        <f t="array" ref="N11">IFERROR(_xlfn._xlws.FILTER(lst_lprpnp_situation[points],lst_lprpnp_situation[libelle]=impact_arbre[[#This Row],[Situation]]),"")</f>
        <v/>
      </c>
      <c r="O11" s="8">
        <f>_xlfn.FORECAST.LINEAR(impact_arbre[[#This Row],[Circonférence
'[cm'] à 1m du sol]],impact_arbre[[#This Row],[circonference_note_inf]:[circonference_note_sup]],impact_arbre[[#This Row],[circonference_inf]:[circonference_sup]])</f>
        <v>4</v>
      </c>
      <c r="P11" s="7">
        <f>INDEX(lst_lprpnp_circonference[circonference],MATCH(impact_arbre[[#This Row],[Circonférence
'[cm'] à 1m du sol]],lst_lprpnp_circonference[circonference],1))</f>
        <v>0</v>
      </c>
      <c r="Q11" s="7" cm="1">
        <f t="array" ref="Q11">INDEX(lst_lprpnp_circonference[circonference],MATCH(impact_arbre[[#This Row],[Circonférence
'[cm'] à 1m du sol]],lst_lprpnp_circonference[circonference],1)+1)</f>
        <v>30</v>
      </c>
      <c r="R11" s="7" cm="1">
        <f t="array" ref="R11">_xlfn._xlws.FILTER(lst_lprpnp_circonference[points],lst_lprpnp_circonference[circonference]=impact_arbre[[#This Row],[circonference_inf]],FALSE)</f>
        <v>4</v>
      </c>
      <c r="S11" s="7" cm="1">
        <f t="array" ref="S11">_xlfn._xlws.FILTER(lst_lprpnp_circonference[points],lst_lprpnp_circonference[circonference]=impact_arbre[[#This Row],[circonference_sup]],FALSE)</f>
        <v>4</v>
      </c>
    </row>
    <row r="12" spans="1:19" ht="15.75" customHeight="1" x14ac:dyDescent="0.3">
      <c r="A12" s="58"/>
      <c r="B12" s="56"/>
      <c r="C12" s="56"/>
      <c r="D12" s="56"/>
      <c r="E12" s="56"/>
      <c r="F12" s="59"/>
      <c r="G12" s="60"/>
      <c r="H12" s="38" t="str">
        <f>IFERROR(impact_arbre[[#This Row],[essence_note]]*impact_arbre[[#This Row],[sanitaire_esthetique_note]]*impact_arbre[[#This Row],[situation_note]]*impact_arbre[[#This Row],[circonference_note]],"")</f>
        <v/>
      </c>
      <c r="I12" s="19" t="str" cm="1">
        <f t="array" ref="I12">IFERROR(_xlfn._xlws.FILTER(lst_lprpnp_essence[categorie],lst_lprpnp_essence[libelle]=impact_arbre[[#This Row],[Essence]]),"")</f>
        <v/>
      </c>
      <c r="J12" s="7" t="str" cm="1">
        <f t="array" ref="J12">IFERROR(_xlfn._xlws.FILTER(lst_lprpnp_essence[note],lst_lprpnp_essence[libelle]=impact_arbre[[#This Row],[Essence]]),"")</f>
        <v/>
      </c>
      <c r="K12" s="7" t="str" cm="1">
        <f t="array" ref="K12">IFERROR(_xlfn._xlws.FILTER(lst_lprpnp_sanitaire[points],lst_lprpnp_sanitaire[libelle]=impact_arbre[[#This Row],[Etat sanitaire]]),"")</f>
        <v/>
      </c>
      <c r="L12" s="7" t="str" cm="1">
        <f t="array" ref="L12">IFERROR(_xlfn._xlws.FILTER(lst_lprpnp_esthetique[points],lst_lprpnp_esthetique[libelle]=impact_arbre[[#This Row],[Esthétique]]),"")</f>
        <v/>
      </c>
      <c r="M12" s="8">
        <f>IFERROR(impact_arbre[[#This Row],[sanitaire_note]]+impact_arbre[[#This Row],[esthetique_note]],0)</f>
        <v>0</v>
      </c>
      <c r="N12" s="7" t="str" cm="1">
        <f t="array" ref="N12">IFERROR(_xlfn._xlws.FILTER(lst_lprpnp_situation[points],lst_lprpnp_situation[libelle]=impact_arbre[[#This Row],[Situation]]),"")</f>
        <v/>
      </c>
      <c r="O12" s="8">
        <f>_xlfn.FORECAST.LINEAR(impact_arbre[[#This Row],[Circonférence
'[cm'] à 1m du sol]],impact_arbre[[#This Row],[circonference_note_inf]:[circonference_note_sup]],impact_arbre[[#This Row],[circonference_inf]:[circonference_sup]])</f>
        <v>4</v>
      </c>
      <c r="P12" s="7">
        <f>INDEX(lst_lprpnp_circonference[circonference],MATCH(impact_arbre[[#This Row],[Circonférence
'[cm'] à 1m du sol]],lst_lprpnp_circonference[circonference],1))</f>
        <v>0</v>
      </c>
      <c r="Q12" s="7" cm="1">
        <f t="array" ref="Q12">INDEX(lst_lprpnp_circonference[circonference],MATCH(impact_arbre[[#This Row],[Circonférence
'[cm'] à 1m du sol]],lst_lprpnp_circonference[circonference],1)+1)</f>
        <v>30</v>
      </c>
      <c r="R12" s="7" cm="1">
        <f t="array" ref="R12">_xlfn._xlws.FILTER(lst_lprpnp_circonference[points],lst_lprpnp_circonference[circonference]=impact_arbre[[#This Row],[circonference_inf]],FALSE)</f>
        <v>4</v>
      </c>
      <c r="S12" s="7" cm="1">
        <f t="array" ref="S12">_xlfn._xlws.FILTER(lst_lprpnp_circonference[points],lst_lprpnp_circonference[circonference]=impact_arbre[[#This Row],[circonference_sup]],FALSE)</f>
        <v>4</v>
      </c>
    </row>
    <row r="13" spans="1:19" ht="15.75" customHeight="1" x14ac:dyDescent="0.3">
      <c r="A13" s="58"/>
      <c r="B13" s="56"/>
      <c r="C13" s="56"/>
      <c r="D13" s="56"/>
      <c r="E13" s="56"/>
      <c r="F13" s="59"/>
      <c r="G13" s="60"/>
      <c r="H13" s="38" t="str">
        <f>IFERROR(impact_arbre[[#This Row],[essence_note]]*impact_arbre[[#This Row],[sanitaire_esthetique_note]]*impact_arbre[[#This Row],[situation_note]]*impact_arbre[[#This Row],[circonference_note]],"")</f>
        <v/>
      </c>
      <c r="I13" s="19" t="str" cm="1">
        <f t="array" ref="I13">IFERROR(_xlfn._xlws.FILTER(lst_lprpnp_essence[categorie],lst_lprpnp_essence[libelle]=impact_arbre[[#This Row],[Essence]]),"")</f>
        <v/>
      </c>
      <c r="J13" s="7" t="str" cm="1">
        <f t="array" ref="J13">IFERROR(_xlfn._xlws.FILTER(lst_lprpnp_essence[note],lst_lprpnp_essence[libelle]=impact_arbre[[#This Row],[Essence]]),"")</f>
        <v/>
      </c>
      <c r="K13" s="7" t="str" cm="1">
        <f t="array" ref="K13">IFERROR(_xlfn._xlws.FILTER(lst_lprpnp_sanitaire[points],lst_lprpnp_sanitaire[libelle]=impact_arbre[[#This Row],[Etat sanitaire]]),"")</f>
        <v/>
      </c>
      <c r="L13" s="7" t="str" cm="1">
        <f t="array" ref="L13">IFERROR(_xlfn._xlws.FILTER(lst_lprpnp_esthetique[points],lst_lprpnp_esthetique[libelle]=impact_arbre[[#This Row],[Esthétique]]),"")</f>
        <v/>
      </c>
      <c r="M13" s="8">
        <f>IFERROR(impact_arbre[[#This Row],[sanitaire_note]]+impact_arbre[[#This Row],[esthetique_note]],0)</f>
        <v>0</v>
      </c>
      <c r="N13" s="7" t="str" cm="1">
        <f t="array" ref="N13">IFERROR(_xlfn._xlws.FILTER(lst_lprpnp_situation[points],lst_lprpnp_situation[libelle]=impact_arbre[[#This Row],[Situation]]),"")</f>
        <v/>
      </c>
      <c r="O13" s="8">
        <f>_xlfn.FORECAST.LINEAR(impact_arbre[[#This Row],[Circonférence
'[cm'] à 1m du sol]],impact_arbre[[#This Row],[circonference_note_inf]:[circonference_note_sup]],impact_arbre[[#This Row],[circonference_inf]:[circonference_sup]])</f>
        <v>4</v>
      </c>
      <c r="P13" s="7">
        <f>INDEX(lst_lprpnp_circonference[circonference],MATCH(impact_arbre[[#This Row],[Circonférence
'[cm'] à 1m du sol]],lst_lprpnp_circonference[circonference],1))</f>
        <v>0</v>
      </c>
      <c r="Q13" s="7" cm="1">
        <f t="array" ref="Q13">INDEX(lst_lprpnp_circonference[circonference],MATCH(impact_arbre[[#This Row],[Circonférence
'[cm'] à 1m du sol]],lst_lprpnp_circonference[circonference],1)+1)</f>
        <v>30</v>
      </c>
      <c r="R13" s="7" cm="1">
        <f t="array" ref="R13">_xlfn._xlws.FILTER(lst_lprpnp_circonference[points],lst_lprpnp_circonference[circonference]=impact_arbre[[#This Row],[circonference_inf]],FALSE)</f>
        <v>4</v>
      </c>
      <c r="S13" s="7" cm="1">
        <f t="array" ref="S13">_xlfn._xlws.FILTER(lst_lprpnp_circonference[points],lst_lprpnp_circonference[circonference]=impact_arbre[[#This Row],[circonference_sup]],FALSE)</f>
        <v>4</v>
      </c>
    </row>
    <row r="14" spans="1:19" ht="15.75" customHeight="1" x14ac:dyDescent="0.3">
      <c r="A14" s="58"/>
      <c r="B14" s="56"/>
      <c r="C14" s="56"/>
      <c r="D14" s="56"/>
      <c r="E14" s="56"/>
      <c r="F14" s="59"/>
      <c r="G14" s="60"/>
      <c r="H14" s="38" t="str">
        <f>IFERROR(impact_arbre[[#This Row],[essence_note]]*impact_arbre[[#This Row],[sanitaire_esthetique_note]]*impact_arbre[[#This Row],[situation_note]]*impact_arbre[[#This Row],[circonference_note]],"")</f>
        <v/>
      </c>
      <c r="I14" s="19" t="str" cm="1">
        <f t="array" ref="I14">IFERROR(_xlfn._xlws.FILTER(lst_lprpnp_essence[categorie],lst_lprpnp_essence[libelle]=impact_arbre[[#This Row],[Essence]]),"")</f>
        <v/>
      </c>
      <c r="J14" s="7" t="str" cm="1">
        <f t="array" ref="J14">IFERROR(_xlfn._xlws.FILTER(lst_lprpnp_essence[note],lst_lprpnp_essence[libelle]=impact_arbre[[#This Row],[Essence]]),"")</f>
        <v/>
      </c>
      <c r="K14" s="7" t="str" cm="1">
        <f t="array" ref="K14">IFERROR(_xlfn._xlws.FILTER(lst_lprpnp_sanitaire[points],lst_lprpnp_sanitaire[libelle]=impact_arbre[[#This Row],[Etat sanitaire]]),"")</f>
        <v/>
      </c>
      <c r="L14" s="7" t="str" cm="1">
        <f t="array" ref="L14">IFERROR(_xlfn._xlws.FILTER(lst_lprpnp_esthetique[points],lst_lprpnp_esthetique[libelle]=impact_arbre[[#This Row],[Esthétique]]),"")</f>
        <v/>
      </c>
      <c r="M14" s="8">
        <f>IFERROR(impact_arbre[[#This Row],[sanitaire_note]]+impact_arbre[[#This Row],[esthetique_note]],0)</f>
        <v>0</v>
      </c>
      <c r="N14" s="7" t="str" cm="1">
        <f t="array" ref="N14">IFERROR(_xlfn._xlws.FILTER(lst_lprpnp_situation[points],lst_lprpnp_situation[libelle]=impact_arbre[[#This Row],[Situation]]),"")</f>
        <v/>
      </c>
      <c r="O14" s="8">
        <f>_xlfn.FORECAST.LINEAR(impact_arbre[[#This Row],[Circonférence
'[cm'] à 1m du sol]],impact_arbre[[#This Row],[circonference_note_inf]:[circonference_note_sup]],impact_arbre[[#This Row],[circonference_inf]:[circonference_sup]])</f>
        <v>4</v>
      </c>
      <c r="P14" s="7">
        <f>INDEX(lst_lprpnp_circonference[circonference],MATCH(impact_arbre[[#This Row],[Circonférence
'[cm'] à 1m du sol]],lst_lprpnp_circonference[circonference],1))</f>
        <v>0</v>
      </c>
      <c r="Q14" s="7" cm="1">
        <f t="array" ref="Q14">INDEX(lst_lprpnp_circonference[circonference],MATCH(impact_arbre[[#This Row],[Circonférence
'[cm'] à 1m du sol]],lst_lprpnp_circonference[circonference],1)+1)</f>
        <v>30</v>
      </c>
      <c r="R14" s="7" cm="1">
        <f t="array" ref="R14">_xlfn._xlws.FILTER(lst_lprpnp_circonference[points],lst_lprpnp_circonference[circonference]=impact_arbre[[#This Row],[circonference_inf]],FALSE)</f>
        <v>4</v>
      </c>
      <c r="S14" s="7" cm="1">
        <f t="array" ref="S14">_xlfn._xlws.FILTER(lst_lprpnp_circonference[points],lst_lprpnp_circonference[circonference]=impact_arbre[[#This Row],[circonference_sup]],FALSE)</f>
        <v>4</v>
      </c>
    </row>
    <row r="15" spans="1:19" ht="15.75" customHeight="1" x14ac:dyDescent="0.3">
      <c r="A15" s="58"/>
      <c r="B15" s="56"/>
      <c r="C15" s="56"/>
      <c r="D15" s="56"/>
      <c r="E15" s="56"/>
      <c r="F15" s="59"/>
      <c r="G15" s="60"/>
      <c r="H15" s="38" t="str">
        <f>IFERROR(impact_arbre[[#This Row],[essence_note]]*impact_arbre[[#This Row],[sanitaire_esthetique_note]]*impact_arbre[[#This Row],[situation_note]]*impact_arbre[[#This Row],[circonference_note]],"")</f>
        <v/>
      </c>
      <c r="I15" s="19" t="str" cm="1">
        <f t="array" ref="I15">IFERROR(_xlfn._xlws.FILTER(lst_lprpnp_essence[categorie],lst_lprpnp_essence[libelle]=impact_arbre[[#This Row],[Essence]]),"")</f>
        <v/>
      </c>
      <c r="J15" s="7" t="str" cm="1">
        <f t="array" ref="J15">IFERROR(_xlfn._xlws.FILTER(lst_lprpnp_essence[note],lst_lprpnp_essence[libelle]=impact_arbre[[#This Row],[Essence]]),"")</f>
        <v/>
      </c>
      <c r="K15" s="7" t="str" cm="1">
        <f t="array" ref="K15">IFERROR(_xlfn._xlws.FILTER(lst_lprpnp_sanitaire[points],lst_lprpnp_sanitaire[libelle]=impact_arbre[[#This Row],[Etat sanitaire]]),"")</f>
        <v/>
      </c>
      <c r="L15" s="7" t="str" cm="1">
        <f t="array" ref="L15">IFERROR(_xlfn._xlws.FILTER(lst_lprpnp_esthetique[points],lst_lprpnp_esthetique[libelle]=impact_arbre[[#This Row],[Esthétique]]),"")</f>
        <v/>
      </c>
      <c r="M15" s="8">
        <f>IFERROR(impact_arbre[[#This Row],[sanitaire_note]]+impact_arbre[[#This Row],[esthetique_note]],0)</f>
        <v>0</v>
      </c>
      <c r="N15" s="7" t="str" cm="1">
        <f t="array" ref="N15">IFERROR(_xlfn._xlws.FILTER(lst_lprpnp_situation[points],lst_lprpnp_situation[libelle]=impact_arbre[[#This Row],[Situation]]),"")</f>
        <v/>
      </c>
      <c r="O15" s="8">
        <f>_xlfn.FORECAST.LINEAR(impact_arbre[[#This Row],[Circonférence
'[cm'] à 1m du sol]],impact_arbre[[#This Row],[circonference_note_inf]:[circonference_note_sup]],impact_arbre[[#This Row],[circonference_inf]:[circonference_sup]])</f>
        <v>4</v>
      </c>
      <c r="P15" s="7">
        <f>INDEX(lst_lprpnp_circonference[circonference],MATCH(impact_arbre[[#This Row],[Circonférence
'[cm'] à 1m du sol]],lst_lprpnp_circonference[circonference],1))</f>
        <v>0</v>
      </c>
      <c r="Q15" s="7" cm="1">
        <f t="array" ref="Q15">INDEX(lst_lprpnp_circonference[circonference],MATCH(impact_arbre[[#This Row],[Circonférence
'[cm'] à 1m du sol]],lst_lprpnp_circonference[circonference],1)+1)</f>
        <v>30</v>
      </c>
      <c r="R15" s="7" cm="1">
        <f t="array" ref="R15">_xlfn._xlws.FILTER(lst_lprpnp_circonference[points],lst_lprpnp_circonference[circonference]=impact_arbre[[#This Row],[circonference_inf]],FALSE)</f>
        <v>4</v>
      </c>
      <c r="S15" s="7" cm="1">
        <f t="array" ref="S15">_xlfn._xlws.FILTER(lst_lprpnp_circonference[points],lst_lprpnp_circonference[circonference]=impact_arbre[[#This Row],[circonference_sup]],FALSE)</f>
        <v>4</v>
      </c>
    </row>
    <row r="16" spans="1:19" ht="15.75" customHeight="1" x14ac:dyDescent="0.3">
      <c r="A16" s="58"/>
      <c r="B16" s="56"/>
      <c r="C16" s="56"/>
      <c r="D16" s="56"/>
      <c r="E16" s="56"/>
      <c r="F16" s="59"/>
      <c r="G16" s="60"/>
      <c r="H16" s="38" t="str">
        <f>IFERROR(impact_arbre[[#This Row],[essence_note]]*impact_arbre[[#This Row],[sanitaire_esthetique_note]]*impact_arbre[[#This Row],[situation_note]]*impact_arbre[[#This Row],[circonference_note]],"")</f>
        <v/>
      </c>
      <c r="I16" s="19" t="str" cm="1">
        <f t="array" ref="I16">IFERROR(_xlfn._xlws.FILTER(lst_lprpnp_essence[categorie],lst_lprpnp_essence[libelle]=impact_arbre[[#This Row],[Essence]]),"")</f>
        <v/>
      </c>
      <c r="J16" s="7" t="str" cm="1">
        <f t="array" ref="J16">IFERROR(_xlfn._xlws.FILTER(lst_lprpnp_essence[note],lst_lprpnp_essence[libelle]=impact_arbre[[#This Row],[Essence]]),"")</f>
        <v/>
      </c>
      <c r="K16" s="7" t="str" cm="1">
        <f t="array" ref="K16">IFERROR(_xlfn._xlws.FILTER(lst_lprpnp_sanitaire[points],lst_lprpnp_sanitaire[libelle]=impact_arbre[[#This Row],[Etat sanitaire]]),"")</f>
        <v/>
      </c>
      <c r="L16" s="7" t="str" cm="1">
        <f t="array" ref="L16">IFERROR(_xlfn._xlws.FILTER(lst_lprpnp_esthetique[points],lst_lprpnp_esthetique[libelle]=impact_arbre[[#This Row],[Esthétique]]),"")</f>
        <v/>
      </c>
      <c r="M16" s="8">
        <f>IFERROR(impact_arbre[[#This Row],[sanitaire_note]]+impact_arbre[[#This Row],[esthetique_note]],0)</f>
        <v>0</v>
      </c>
      <c r="N16" s="7" t="str" cm="1">
        <f t="array" ref="N16">IFERROR(_xlfn._xlws.FILTER(lst_lprpnp_situation[points],lst_lprpnp_situation[libelle]=impact_arbre[[#This Row],[Situation]]),"")</f>
        <v/>
      </c>
      <c r="O16" s="8">
        <f>_xlfn.FORECAST.LINEAR(impact_arbre[[#This Row],[Circonférence
'[cm'] à 1m du sol]],impact_arbre[[#This Row],[circonference_note_inf]:[circonference_note_sup]],impact_arbre[[#This Row],[circonference_inf]:[circonference_sup]])</f>
        <v>4</v>
      </c>
      <c r="P16" s="7">
        <f>INDEX(lst_lprpnp_circonference[circonference],MATCH(impact_arbre[[#This Row],[Circonférence
'[cm'] à 1m du sol]],lst_lprpnp_circonference[circonference],1))</f>
        <v>0</v>
      </c>
      <c r="Q16" s="7" cm="1">
        <f t="array" ref="Q16">INDEX(lst_lprpnp_circonference[circonference],MATCH(impact_arbre[[#This Row],[Circonférence
'[cm'] à 1m du sol]],lst_lprpnp_circonference[circonference],1)+1)</f>
        <v>30</v>
      </c>
      <c r="R16" s="7" cm="1">
        <f t="array" ref="R16">_xlfn._xlws.FILTER(lst_lprpnp_circonference[points],lst_lprpnp_circonference[circonference]=impact_arbre[[#This Row],[circonference_inf]],FALSE)</f>
        <v>4</v>
      </c>
      <c r="S16" s="7" cm="1">
        <f t="array" ref="S16">_xlfn._xlws.FILTER(lst_lprpnp_circonference[points],lst_lprpnp_circonference[circonference]=impact_arbre[[#This Row],[circonference_sup]],FALSE)</f>
        <v>4</v>
      </c>
    </row>
    <row r="17" spans="1:19" ht="15.75" customHeight="1" x14ac:dyDescent="0.3">
      <c r="A17" s="58"/>
      <c r="B17" s="56"/>
      <c r="C17" s="56"/>
      <c r="D17" s="56"/>
      <c r="E17" s="56"/>
      <c r="F17" s="59"/>
      <c r="G17" s="60"/>
      <c r="H17" s="38" t="str">
        <f>IFERROR(impact_arbre[[#This Row],[essence_note]]*impact_arbre[[#This Row],[sanitaire_esthetique_note]]*impact_arbre[[#This Row],[situation_note]]*impact_arbre[[#This Row],[circonference_note]],"")</f>
        <v/>
      </c>
      <c r="I17" s="19" t="str" cm="1">
        <f t="array" ref="I17">IFERROR(_xlfn._xlws.FILTER(lst_lprpnp_essence[categorie],lst_lprpnp_essence[libelle]=impact_arbre[[#This Row],[Essence]]),"")</f>
        <v/>
      </c>
      <c r="J17" s="7" t="str" cm="1">
        <f t="array" ref="J17">IFERROR(_xlfn._xlws.FILTER(lst_lprpnp_essence[note],lst_lprpnp_essence[libelle]=impact_arbre[[#This Row],[Essence]]),"")</f>
        <v/>
      </c>
      <c r="K17" s="7" t="str" cm="1">
        <f t="array" ref="K17">IFERROR(_xlfn._xlws.FILTER(lst_lprpnp_sanitaire[points],lst_lprpnp_sanitaire[libelle]=impact_arbre[[#This Row],[Etat sanitaire]]),"")</f>
        <v/>
      </c>
      <c r="L17" s="7" t="str" cm="1">
        <f t="array" ref="L17">IFERROR(_xlfn._xlws.FILTER(lst_lprpnp_esthetique[points],lst_lprpnp_esthetique[libelle]=impact_arbre[[#This Row],[Esthétique]]),"")</f>
        <v/>
      </c>
      <c r="M17" s="8">
        <f>IFERROR(impact_arbre[[#This Row],[sanitaire_note]]+impact_arbre[[#This Row],[esthetique_note]],0)</f>
        <v>0</v>
      </c>
      <c r="N17" s="7" t="str" cm="1">
        <f t="array" ref="N17">IFERROR(_xlfn._xlws.FILTER(lst_lprpnp_situation[points],lst_lprpnp_situation[libelle]=impact_arbre[[#This Row],[Situation]]),"")</f>
        <v/>
      </c>
      <c r="O17" s="8">
        <f>_xlfn.FORECAST.LINEAR(impact_arbre[[#This Row],[Circonférence
'[cm'] à 1m du sol]],impact_arbre[[#This Row],[circonference_note_inf]:[circonference_note_sup]],impact_arbre[[#This Row],[circonference_inf]:[circonference_sup]])</f>
        <v>4</v>
      </c>
      <c r="P17" s="7">
        <f>INDEX(lst_lprpnp_circonference[circonference],MATCH(impact_arbre[[#This Row],[Circonférence
'[cm'] à 1m du sol]],lst_lprpnp_circonference[circonference],1))</f>
        <v>0</v>
      </c>
      <c r="Q17" s="7" cm="1">
        <f t="array" ref="Q17">INDEX(lst_lprpnp_circonference[circonference],MATCH(impact_arbre[[#This Row],[Circonférence
'[cm'] à 1m du sol]],lst_lprpnp_circonference[circonference],1)+1)</f>
        <v>30</v>
      </c>
      <c r="R17" s="7" cm="1">
        <f t="array" ref="R17">_xlfn._xlws.FILTER(lst_lprpnp_circonference[points],lst_lprpnp_circonference[circonference]=impact_arbre[[#This Row],[circonference_inf]],FALSE)</f>
        <v>4</v>
      </c>
      <c r="S17" s="7" cm="1">
        <f t="array" ref="S17">_xlfn._xlws.FILTER(lst_lprpnp_circonference[points],lst_lprpnp_circonference[circonference]=impact_arbre[[#This Row],[circonference_sup]],FALSE)</f>
        <v>4</v>
      </c>
    </row>
    <row r="18" spans="1:19" ht="15.75" customHeight="1" x14ac:dyDescent="0.3">
      <c r="A18" s="58"/>
      <c r="B18" s="56"/>
      <c r="C18" s="56"/>
      <c r="D18" s="56"/>
      <c r="E18" s="56"/>
      <c r="F18" s="59"/>
      <c r="G18" s="60"/>
      <c r="H18" s="38"/>
      <c r="I18" s="19"/>
      <c r="J18" s="7" t="str" cm="1">
        <f t="array" ref="J18">IFERROR(_xlfn._xlws.FILTER(lst_lprpnp_essence[note],lst_lprpnp_essence[libelle]=impact_arbre[[#This Row],[Essence]]),"")</f>
        <v/>
      </c>
      <c r="K18" s="7" t="str" cm="1">
        <f t="array" ref="K18">IFERROR(_xlfn._xlws.FILTER(lst_lprpnp_sanitaire[points],lst_lprpnp_sanitaire[libelle]=impact_arbre[[#This Row],[Etat sanitaire]]),"")</f>
        <v/>
      </c>
      <c r="L18" s="7" t="str" cm="1">
        <f t="array" ref="L18">IFERROR(_xlfn._xlws.FILTER(lst_lprpnp_esthetique[points],lst_lprpnp_esthetique[libelle]=impact_arbre[[#This Row],[Esthétique]]),"")</f>
        <v/>
      </c>
      <c r="M18" s="8">
        <f>IFERROR(impact_arbre[[#This Row],[sanitaire_note]]+impact_arbre[[#This Row],[esthetique_note]],0)</f>
        <v>0</v>
      </c>
      <c r="N18" s="7" t="str" cm="1">
        <f t="array" ref="N18">IFERROR(_xlfn._xlws.FILTER(lst_lprpnp_situation[points],lst_lprpnp_situation[libelle]=impact_arbre[[#This Row],[Situation]]),"")</f>
        <v/>
      </c>
      <c r="O18" s="8">
        <f>_xlfn.FORECAST.LINEAR(impact_arbre[[#This Row],[Circonférence
'[cm'] à 1m du sol]],impact_arbre[[#This Row],[circonference_note_inf]:[circonference_note_sup]],impact_arbre[[#This Row],[circonference_inf]:[circonference_sup]])</f>
        <v>4</v>
      </c>
      <c r="P18" s="7">
        <f>INDEX(lst_lprpnp_circonference[circonference],MATCH(impact_arbre[[#This Row],[Circonférence
'[cm'] à 1m du sol]],lst_lprpnp_circonference[circonference],1))</f>
        <v>0</v>
      </c>
      <c r="Q18" s="7" cm="1">
        <f t="array" ref="Q18">INDEX(lst_lprpnp_circonference[circonference],MATCH(impact_arbre[[#This Row],[Circonférence
'[cm'] à 1m du sol]],lst_lprpnp_circonference[circonference],1)+1)</f>
        <v>30</v>
      </c>
      <c r="R18" s="7" cm="1">
        <f t="array" ref="R18">_xlfn._xlws.FILTER(lst_lprpnp_circonference[points],lst_lprpnp_circonference[circonference]=impact_arbre[[#This Row],[circonference_inf]],FALSE)</f>
        <v>4</v>
      </c>
      <c r="S18" s="7" cm="1">
        <f t="array" ref="S18">_xlfn._xlws.FILTER(lst_lprpnp_circonference[points],lst_lprpnp_circonference[circonference]=impact_arbre[[#This Row],[circonference_sup]],FALSE)</f>
        <v>4</v>
      </c>
    </row>
    <row r="19" spans="1:19" ht="15" customHeight="1" x14ac:dyDescent="0.3">
      <c r="A19" s="24" t="s">
        <v>586</v>
      </c>
      <c r="B19" s="27"/>
      <c r="C19" s="27"/>
      <c r="D19" s="27"/>
      <c r="E19" s="27"/>
      <c r="F19" s="27"/>
      <c r="G19" s="47"/>
      <c r="H19" s="48">
        <f>SUBTOTAL(109,impact_arbre[Valeur d''impact])</f>
        <v>14040</v>
      </c>
      <c r="I19" s="49"/>
      <c r="J19" s="7"/>
      <c r="K19" s="7"/>
      <c r="L19" s="7"/>
      <c r="M19" s="8"/>
      <c r="N19" s="7"/>
      <c r="O19" s="6"/>
      <c r="P19" s="6"/>
      <c r="Q19" s="6"/>
      <c r="R19" s="6"/>
      <c r="S19" s="6"/>
    </row>
    <row r="20" spans="1:19" ht="15" customHeight="1" x14ac:dyDescent="0.3">
      <c r="A20" s="37" t="s">
        <v>644</v>
      </c>
      <c r="G20" s="6"/>
      <c r="H20" s="16"/>
      <c r="I20" s="6"/>
      <c r="J20" s="7"/>
      <c r="K20" s="7"/>
      <c r="L20" s="7"/>
      <c r="M20" s="8"/>
      <c r="N20" s="7"/>
      <c r="O20" s="6"/>
      <c r="P20" s="6"/>
      <c r="Q20" s="6"/>
      <c r="R20" s="6"/>
      <c r="S20" s="6"/>
    </row>
    <row r="21" spans="1:19" x14ac:dyDescent="0.3">
      <c r="C21" s="7"/>
      <c r="E21" s="7"/>
      <c r="G21" s="7"/>
      <c r="H21" s="8"/>
      <c r="J21" s="7"/>
      <c r="L21" s="6"/>
      <c r="M21" s="6"/>
      <c r="N21" s="6"/>
      <c r="O21" s="6"/>
      <c r="P21" s="6"/>
      <c r="Q21" s="6"/>
      <c r="R21" s="16"/>
      <c r="S21" s="6"/>
    </row>
    <row r="22" spans="1:19" x14ac:dyDescent="0.3">
      <c r="A22" s="66" t="s">
        <v>603</v>
      </c>
      <c r="B22" s="66"/>
      <c r="C22" s="66"/>
      <c r="D22" s="66"/>
      <c r="G22" s="77" t="s">
        <v>607</v>
      </c>
      <c r="H22" s="77"/>
      <c r="I22" s="77"/>
    </row>
    <row r="23" spans="1:19" ht="7.5" customHeight="1" x14ac:dyDescent="0.3">
      <c r="A23" s="15"/>
      <c r="B23" s="15"/>
      <c r="C23" s="15"/>
      <c r="D23" s="15"/>
      <c r="K23" s="9"/>
    </row>
    <row r="24" spans="1:19" x14ac:dyDescent="0.3">
      <c r="A24" t="s">
        <v>643</v>
      </c>
      <c r="B24" t="s">
        <v>591</v>
      </c>
      <c r="C24" s="2" t="s">
        <v>601</v>
      </c>
      <c r="D24" s="1" t="s">
        <v>602</v>
      </c>
      <c r="E24" t="s">
        <v>585</v>
      </c>
      <c r="G24" s="72" t="s">
        <v>642</v>
      </c>
      <c r="H24" s="75" t="s">
        <v>585</v>
      </c>
      <c r="I24" s="75"/>
    </row>
    <row r="25" spans="1:19" x14ac:dyDescent="0.3">
      <c r="A25" s="56"/>
      <c r="B25" s="56"/>
      <c r="C25" s="56"/>
      <c r="D25" t="str" cm="1">
        <f t="array" ref="D25">_xlfn._xlws.FILTER(lst_lprpnp_type[unité],B25=lst_lprpnp_type[libelle],"")</f>
        <v/>
      </c>
      <c r="E25" s="50" t="str" cm="1">
        <f t="array" ref="E25">IFERROR(impact_autre[[#This Row],[Nombre]]*_xlfn._xlws.FILTER(lst_lprpnp_type[valeur_impact],lst_lprpnp_type[libelle]=impact_autre[[#This Row],[Type]],""),"")</f>
        <v/>
      </c>
      <c r="G25" s="72"/>
      <c r="H25" s="73">
        <f>impact_autre[[#Totals],[Valeur d''impact]]+impact_arbre[[#Totals],[Valeur d''impact]]</f>
        <v>14040</v>
      </c>
      <c r="I25" s="74"/>
      <c r="J25" s="11"/>
      <c r="K25" s="11"/>
      <c r="L25" s="12"/>
    </row>
    <row r="26" spans="1:19" x14ac:dyDescent="0.3">
      <c r="A26" s="56"/>
      <c r="B26" s="56"/>
      <c r="C26" s="56"/>
      <c r="D26" t="str" cm="1">
        <f t="array" ref="D26">_xlfn._xlws.FILTER(lst_lprpnp_type[unité],B26=lst_lprpnp_type[libelle],"")</f>
        <v/>
      </c>
      <c r="E26" s="50" t="str" cm="1">
        <f t="array" ref="E26">IFERROR(impact_autre[[#This Row],[Nombre]]*_xlfn._xlws.FILTER(lst_lprpnp_type[valeur_impact],lst_lprpnp_type[libelle]=impact_autre[[#This Row],[Type]],""),"")</f>
        <v/>
      </c>
      <c r="G26" s="72"/>
      <c r="J26" s="13"/>
      <c r="K26" s="13"/>
      <c r="L26" s="14"/>
    </row>
    <row r="27" spans="1:19" x14ac:dyDescent="0.3">
      <c r="A27" s="56"/>
      <c r="B27" s="56"/>
      <c r="C27" s="56"/>
      <c r="D27" t="str" cm="1">
        <f t="array" ref="D27">_xlfn._xlws.FILTER(lst_lprpnp_type[unité],B27=lst_lprpnp_type[libelle],"")</f>
        <v/>
      </c>
      <c r="E27" s="50" t="str" cm="1">
        <f t="array" ref="E27">IFERROR(impact_autre[[#This Row],[Nombre]]*_xlfn._xlws.FILTER(lst_lprpnp_type[valeur_impact],lst_lprpnp_type[libelle]=impact_autre[[#This Row],[Type]],""),"")</f>
        <v/>
      </c>
      <c r="G27" s="72"/>
      <c r="H27" s="76" t="s">
        <v>645</v>
      </c>
      <c r="I27" s="76"/>
    </row>
    <row r="28" spans="1:19" x14ac:dyDescent="0.3">
      <c r="A28" s="56"/>
      <c r="B28" s="56"/>
      <c r="C28" s="56"/>
      <c r="D28" t="str" cm="1">
        <f t="array" ref="D28">_xlfn._xlws.FILTER(lst_lprpnp_type[unité],B28=lst_lprpnp_type[libelle],"")</f>
        <v/>
      </c>
      <c r="E28" s="50" t="str" cm="1">
        <f t="array" ref="E28">IFERROR(impact_autre[[#This Row],[Nombre]]*_xlfn._xlws.FILTER(lst_lprpnp_type[valeur_impact],lst_lprpnp_type[libelle]=impact_autre[[#This Row],[Type]],""),"")</f>
        <v/>
      </c>
      <c r="G28" s="72"/>
      <c r="H28" s="39">
        <f>SUMIF(impact_arbre[Categorie],I28,impact_arbre[Valeur d''impact])/impact_arbre[[#Totals],[Valeur d''impact]]</f>
        <v>0</v>
      </c>
      <c r="I28" s="21" t="s">
        <v>604</v>
      </c>
      <c r="N28" s="23"/>
      <c r="O28" s="23"/>
    </row>
    <row r="29" spans="1:19" x14ac:dyDescent="0.3">
      <c r="A29" s="56"/>
      <c r="B29" s="56"/>
      <c r="C29" s="56"/>
      <c r="D29" t="str" cm="1">
        <f t="array" ref="D29">_xlfn._xlws.FILTER(lst_lprpnp_type[unité],B29=lst_lprpnp_type[libelle],"")</f>
        <v/>
      </c>
      <c r="E29" s="50" t="str" cm="1">
        <f t="array" ref="E29">IFERROR(impact_autre[[#This Row],[Nombre]]*_xlfn._xlws.FILTER(lst_lprpnp_type[valeur_impact],lst_lprpnp_type[libelle]=impact_autre[[#This Row],[Type]],""),"")</f>
        <v/>
      </c>
      <c r="G29" s="72"/>
      <c r="H29" s="39">
        <f>SUMIF(impact_arbre[Categorie],I29,impact_arbre[Valeur d''impact])/impact_arbre[[#Totals],[Valeur d''impact]]</f>
        <v>1</v>
      </c>
      <c r="I29" s="20" t="s">
        <v>606</v>
      </c>
      <c r="N29" s="23"/>
      <c r="O29" s="23"/>
    </row>
    <row r="30" spans="1:19" x14ac:dyDescent="0.3">
      <c r="A30" t="s">
        <v>586</v>
      </c>
      <c r="E30" s="18">
        <f>SUBTOTAL(109,impact_autre[Valeur d''impact])</f>
        <v>0</v>
      </c>
      <c r="G30" s="72"/>
      <c r="H30" s="39">
        <f>SUMIF(impact_arbre[Categorie],I30,impact_arbre[Valeur d''impact])/impact_arbre[[#Totals],[Valeur d''impact]]</f>
        <v>0</v>
      </c>
      <c r="I30" s="22" t="s">
        <v>605</v>
      </c>
      <c r="N30" s="23"/>
      <c r="O30" s="23"/>
    </row>
    <row r="31" spans="1:19" x14ac:dyDescent="0.3">
      <c r="A31" s="37"/>
      <c r="I31" s="18"/>
      <c r="R31" s="23"/>
      <c r="S31" s="23"/>
    </row>
    <row r="32" spans="1:19" ht="21.6" customHeight="1" x14ac:dyDescent="0.3">
      <c r="A32" s="10" t="s">
        <v>574</v>
      </c>
      <c r="S32" s="2"/>
    </row>
    <row r="33" spans="1:9" ht="9" customHeight="1" x14ac:dyDescent="0.3"/>
    <row r="34" spans="1:9" ht="96.6" customHeight="1" x14ac:dyDescent="0.3">
      <c r="A34" s="69"/>
      <c r="B34" s="70"/>
      <c r="C34" s="70"/>
      <c r="D34" s="70"/>
      <c r="E34" s="70"/>
      <c r="F34" s="70"/>
      <c r="G34" s="70"/>
      <c r="H34" s="70"/>
      <c r="I34" s="71"/>
    </row>
    <row r="36" spans="1:9" x14ac:dyDescent="0.3">
      <c r="A36" t="s">
        <v>640</v>
      </c>
      <c r="E36" t="s">
        <v>639</v>
      </c>
    </row>
    <row r="38" spans="1:9" ht="56.4" customHeight="1" x14ac:dyDescent="0.3">
      <c r="A38" s="69"/>
      <c r="B38" s="70"/>
      <c r="C38" s="71"/>
      <c r="E38" s="69"/>
      <c r="F38" s="70"/>
      <c r="G38" s="70"/>
      <c r="H38" s="70"/>
      <c r="I38" s="71"/>
    </row>
    <row r="41" spans="1:9" ht="43.5" customHeight="1" x14ac:dyDescent="0.3"/>
  </sheetData>
  <sheetProtection sheet="1" objects="1" scenarios="1" selectLockedCells="1"/>
  <mergeCells count="10">
    <mergeCell ref="A1:D1"/>
    <mergeCell ref="A38:C38"/>
    <mergeCell ref="E38:I38"/>
    <mergeCell ref="G24:G30"/>
    <mergeCell ref="H25:I25"/>
    <mergeCell ref="H24:I24"/>
    <mergeCell ref="A34:I34"/>
    <mergeCell ref="A22:D22"/>
    <mergeCell ref="H27:I27"/>
    <mergeCell ref="G22:I22"/>
  </mergeCells>
  <phoneticPr fontId="12" type="noConversion"/>
  <conditionalFormatting sqref="I28:I30">
    <cfRule type="expression" dxfId="23" priority="10">
      <formula>#REF!="A"</formula>
    </cfRule>
    <cfRule type="expression" dxfId="22" priority="11">
      <formula>#REF!="B"</formula>
    </cfRule>
    <cfRule type="expression" dxfId="21" priority="12">
      <formula>#REF!="C"</formula>
    </cfRule>
  </conditionalFormatting>
  <conditionalFormatting sqref="I4:S18">
    <cfRule type="expression" dxfId="20" priority="4">
      <formula>I4="A"</formula>
    </cfRule>
    <cfRule type="expression" dxfId="19" priority="5">
      <formula>I4="B"</formula>
    </cfRule>
    <cfRule type="expression" dxfId="18" priority="6">
      <formula>I4="C"</formula>
    </cfRule>
  </conditionalFormatting>
  <conditionalFormatting sqref="S32">
    <cfRule type="expression" dxfId="17" priority="1">
      <formula>$H32="A"</formula>
    </cfRule>
    <cfRule type="expression" dxfId="16" priority="2">
      <formula>$H32="B"</formula>
    </cfRule>
    <cfRule type="expression" dxfId="15" priority="3">
      <formula>$H32="C"</formula>
    </cfRule>
  </conditionalFormatting>
  <dataValidations count="8">
    <dataValidation type="decimal" operator="greaterThanOrEqual" allowBlank="1" showInputMessage="1" showErrorMessage="1" sqref="C25:C29" xr:uid="{24C7977C-5525-40B8-B728-361E1DB52298}">
      <formula1>0</formula1>
    </dataValidation>
    <dataValidation operator="greaterThan" allowBlank="1" showInputMessage="1" showErrorMessage="1" sqref="P4:S18" xr:uid="{1A25C525-D54C-4DC2-ADBF-DF49AA404033}"/>
    <dataValidation type="list" allowBlank="1" showInputMessage="1" showErrorMessage="1" sqref="B4:B18" xr:uid="{2B5FCE9A-4771-45FB-9AD9-EAACE07488A4}">
      <formula1>INDIRECT("lst_lprpnp_essence[libelle]")</formula1>
    </dataValidation>
    <dataValidation type="list" allowBlank="1" showInputMessage="1" showErrorMessage="1" sqref="C4:C18" xr:uid="{5555DDB5-4C0A-4440-ACA5-3B934BEB0801}">
      <formula1>INDIRECT("lst_lprpnp_sanitaire[libelle]")</formula1>
    </dataValidation>
    <dataValidation type="list" allowBlank="1" showInputMessage="1" showErrorMessage="1" sqref="D4:D18" xr:uid="{1E9759CC-C544-473E-A67D-039A959B72A5}">
      <formula1>INDIRECT("lst_lprpnp_esthetique[libelle]")</formula1>
    </dataValidation>
    <dataValidation type="list" allowBlank="1" showInputMessage="1" showErrorMessage="1" sqref="E4:E18" xr:uid="{714ED9DA-3CE6-43EF-BC8D-DB09B904D74F}">
      <formula1>INDIRECT("lst_lprpnp_situation[libelle]")</formula1>
    </dataValidation>
    <dataValidation type="whole" operator="greaterThan" allowBlank="1" showInputMessage="1" showErrorMessage="1" sqref="F4:F18 N4:O18" xr:uid="{307699B0-7C76-4C6A-9111-DFB2AC062BAD}">
      <formula1>0</formula1>
    </dataValidation>
    <dataValidation type="list" allowBlank="1" showInputMessage="1" showErrorMessage="1" sqref="B25:B29" xr:uid="{84C60FDC-25B7-447A-A518-32D0449E14D0}">
      <formula1>INDIRECT("lst_lprpnp_type_autre#")</formula1>
    </dataValidation>
  </dataValidations>
  <pageMargins left="0.7" right="0.7" top="0.75" bottom="0.75" header="0.3" footer="0.3"/>
  <pageSetup paperSize="9" scale="66" orientation="landscape" r:id="rId1"/>
  <headerFooter>
    <oddHeader>&amp;C&amp;"-,Gras"&amp;16ANNEXE - CALCUL DE LA VALEUR D'IMPACT</oddHeader>
  </headerFooter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472E5-8BA5-4624-89AD-951A9323D52B}">
  <sheetPr>
    <pageSetUpPr fitToPage="1"/>
  </sheetPr>
  <dimension ref="A1:S47"/>
  <sheetViews>
    <sheetView showGridLines="0" view="pageLayout" zoomScale="90" zoomScaleNormal="100" zoomScalePageLayoutView="90" workbookViewId="0">
      <selection activeCell="A43" sqref="A43:H43"/>
    </sheetView>
  </sheetViews>
  <sheetFormatPr baseColWidth="10" defaultRowHeight="14.4" x14ac:dyDescent="0.3"/>
  <cols>
    <col min="1" max="1" width="4.109375" customWidth="1"/>
    <col min="2" max="2" width="50.33203125" customWidth="1"/>
    <col min="3" max="3" width="9.44140625" customWidth="1"/>
    <col min="4" max="4" width="11.44140625" customWidth="1"/>
    <col min="5" max="5" width="21.6640625" customWidth="1"/>
    <col min="6" max="6" width="87.109375" customWidth="1"/>
    <col min="7" max="7" width="18.33203125" customWidth="1"/>
    <col min="8" max="8" width="14.33203125" customWidth="1"/>
    <col min="9" max="9" width="7" hidden="1" customWidth="1"/>
    <col min="10" max="10" width="13.5546875" hidden="1" customWidth="1"/>
    <col min="11" max="11" width="20.109375" customWidth="1"/>
    <col min="12" max="20" width="13.88671875" customWidth="1"/>
  </cols>
  <sheetData>
    <row r="1" spans="1:10" x14ac:dyDescent="0.3">
      <c r="A1" s="66" t="s">
        <v>598</v>
      </c>
      <c r="B1" s="66"/>
      <c r="C1" s="66"/>
      <c r="D1" s="66"/>
    </row>
    <row r="2" spans="1:10" ht="6" customHeight="1" x14ac:dyDescent="0.3"/>
    <row r="3" spans="1:10" ht="28.8" x14ac:dyDescent="0.3">
      <c r="A3" s="51" t="s">
        <v>570</v>
      </c>
      <c r="B3" s="52" t="s">
        <v>571</v>
      </c>
      <c r="C3" s="52" t="s">
        <v>601</v>
      </c>
      <c r="D3" s="52" t="s">
        <v>609</v>
      </c>
      <c r="E3" s="44" t="s">
        <v>635</v>
      </c>
      <c r="F3" s="53" t="s">
        <v>590</v>
      </c>
      <c r="G3" s="61" t="s">
        <v>611</v>
      </c>
      <c r="H3" s="54" t="s">
        <v>589</v>
      </c>
      <c r="I3" s="40" t="s">
        <v>575</v>
      </c>
      <c r="J3" s="41"/>
    </row>
    <row r="4" spans="1:10" ht="16.5" customHeight="1" x14ac:dyDescent="0.3">
      <c r="A4" s="58"/>
      <c r="B4" s="56" t="s">
        <v>649</v>
      </c>
      <c r="C4" s="59">
        <v>1</v>
      </c>
      <c r="D4" s="59">
        <v>3</v>
      </c>
      <c r="E4" s="59">
        <v>16</v>
      </c>
      <c r="F4" s="60" t="s">
        <v>655</v>
      </c>
      <c r="G4" s="38">
        <f>IFERROR(compensation_arbre[[#This Row],[Nombre]]*2000,"")</f>
        <v>2000</v>
      </c>
      <c r="H4" s="19" t="str" cm="1">
        <f t="array" ref="H4">IFERROR(_xlfn._xlws.FILTER(lst_lprpnp_essence[categorie],lst_lprpnp_essence[libelle]=compensation_arbre[[#This Row],[Essence]]),"")</f>
        <v>A</v>
      </c>
      <c r="I4" s="7" cm="1">
        <f t="array" ref="I4">IFERROR(_xlfn._xlws.FILTER(lst_lprpnp_essence[note],lst_lprpnp_essence[libelle]=compensation_arbre[[#This Row],[Essence]]),"")</f>
        <v>8</v>
      </c>
    </row>
    <row r="5" spans="1:10" ht="16.5" customHeight="1" x14ac:dyDescent="0.3">
      <c r="A5" s="58"/>
      <c r="B5" s="56" t="s">
        <v>650</v>
      </c>
      <c r="C5" s="59">
        <v>1</v>
      </c>
      <c r="D5" s="59">
        <v>3</v>
      </c>
      <c r="E5" s="59">
        <v>16</v>
      </c>
      <c r="F5" s="60" t="s">
        <v>655</v>
      </c>
      <c r="G5" s="38">
        <f>IFERROR(compensation_arbre[[#This Row],[Nombre]]*2000,"")</f>
        <v>2000</v>
      </c>
      <c r="H5" s="19" t="str" cm="1">
        <f t="array" ref="H5">IFERROR(_xlfn._xlws.FILTER(lst_lprpnp_essence[categorie],lst_lprpnp_essence[libelle]=compensation_arbre[[#This Row],[Essence]]),"")</f>
        <v>A</v>
      </c>
      <c r="I5" s="7" cm="1">
        <f t="array" ref="I5">IFERROR(_xlfn._xlws.FILTER(lst_lprpnp_essence[note],lst_lprpnp_essence[libelle]=compensation_arbre[[#This Row],[Essence]]),"")</f>
        <v>7</v>
      </c>
    </row>
    <row r="6" spans="1:10" ht="16.5" customHeight="1" x14ac:dyDescent="0.3">
      <c r="A6" s="58"/>
      <c r="B6" s="56" t="s">
        <v>652</v>
      </c>
      <c r="C6" s="59">
        <v>1</v>
      </c>
      <c r="D6" s="59">
        <v>3</v>
      </c>
      <c r="E6" s="59">
        <v>16</v>
      </c>
      <c r="F6" s="60" t="s">
        <v>655</v>
      </c>
      <c r="G6" s="38">
        <f>IFERROR(compensation_arbre[[#This Row],[Nombre]]*2000,"")</f>
        <v>2000</v>
      </c>
      <c r="H6" s="19" t="str" cm="1">
        <f t="array" ref="H6">IFERROR(_xlfn._xlws.FILTER(lst_lprpnp_essence[categorie],lst_lprpnp_essence[libelle]=compensation_arbre[[#This Row],[Essence]]),"")</f>
        <v>A</v>
      </c>
      <c r="I6" s="7" cm="1">
        <f t="array" ref="I6">IFERROR(_xlfn._xlws.FILTER(lst_lprpnp_essence[note],lst_lprpnp_essence[libelle]=compensation_arbre[[#This Row],[Essence]]),"")</f>
        <v>7</v>
      </c>
    </row>
    <row r="7" spans="1:10" ht="16.5" customHeight="1" x14ac:dyDescent="0.3">
      <c r="A7" s="58"/>
      <c r="B7" s="56" t="s">
        <v>653</v>
      </c>
      <c r="C7" s="59">
        <v>1</v>
      </c>
      <c r="D7" s="59">
        <v>3</v>
      </c>
      <c r="E7" s="59">
        <v>16</v>
      </c>
      <c r="F7" s="60" t="s">
        <v>657</v>
      </c>
      <c r="G7" s="38">
        <f>IFERROR(compensation_arbre[[#This Row],[Nombre]]*2000,"")</f>
        <v>2000</v>
      </c>
      <c r="H7" s="19" t="str" cm="1">
        <f t="array" ref="H7">IFERROR(_xlfn._xlws.FILTER(lst_lprpnp_essence[categorie],lst_lprpnp_essence[libelle]=compensation_arbre[[#This Row],[Essence]]),"")</f>
        <v>A</v>
      </c>
      <c r="I7" s="7" cm="1">
        <f t="array" ref="I7">IFERROR(_xlfn._xlws.FILTER(lst_lprpnp_essence[note],lst_lprpnp_essence[libelle]=compensation_arbre[[#This Row],[Essence]]),"")</f>
        <v>7</v>
      </c>
    </row>
    <row r="8" spans="1:10" ht="16.5" customHeight="1" x14ac:dyDescent="0.3">
      <c r="A8" s="58"/>
      <c r="B8" s="56" t="s">
        <v>656</v>
      </c>
      <c r="C8" s="59">
        <v>1</v>
      </c>
      <c r="D8" s="59">
        <v>3</v>
      </c>
      <c r="E8" s="59">
        <v>16</v>
      </c>
      <c r="F8" s="60" t="s">
        <v>657</v>
      </c>
      <c r="G8" s="38">
        <f>IFERROR(compensation_arbre[[#This Row],[Nombre]]*2000,"")</f>
        <v>2000</v>
      </c>
      <c r="H8" s="19" t="str" cm="1">
        <f t="array" ref="H8">IFERROR(_xlfn._xlws.FILTER(lst_lprpnp_essence[categorie],lst_lprpnp_essence[libelle]=compensation_arbre[[#This Row],[Essence]]),"")</f>
        <v>A</v>
      </c>
      <c r="I8" s="7" cm="1">
        <f t="array" ref="I8">IFERROR(_xlfn._xlws.FILTER(lst_lprpnp_essence[note],lst_lprpnp_essence[libelle]=compensation_arbre[[#This Row],[Essence]]),"")</f>
        <v>8</v>
      </c>
    </row>
    <row r="9" spans="1:10" ht="16.5" customHeight="1" x14ac:dyDescent="0.3">
      <c r="A9" s="58"/>
      <c r="B9" s="56" t="s">
        <v>654</v>
      </c>
      <c r="C9" s="59">
        <v>1</v>
      </c>
      <c r="D9" s="59">
        <v>3</v>
      </c>
      <c r="E9" s="59">
        <v>16</v>
      </c>
      <c r="F9" s="60" t="s">
        <v>657</v>
      </c>
      <c r="G9" s="38">
        <f>IFERROR(compensation_arbre[[#This Row],[Nombre]]*2000,"")</f>
        <v>2000</v>
      </c>
      <c r="H9" s="19" t="str" cm="1">
        <f t="array" ref="H9">IFERROR(_xlfn._xlws.FILTER(lst_lprpnp_essence[categorie],lst_lprpnp_essence[libelle]=compensation_arbre[[#This Row],[Essence]]),"")</f>
        <v>B</v>
      </c>
      <c r="I9" s="7" cm="1">
        <f t="array" ref="I9">IFERROR(_xlfn._xlws.FILTER(lst_lprpnp_essence[note],lst_lprpnp_essence[libelle]=compensation_arbre[[#This Row],[Essence]]),"")</f>
        <v>4</v>
      </c>
    </row>
    <row r="10" spans="1:10" ht="16.5" customHeight="1" x14ac:dyDescent="0.3">
      <c r="A10" s="58"/>
      <c r="B10" s="56"/>
      <c r="C10" s="59"/>
      <c r="D10" s="59"/>
      <c r="E10" s="59"/>
      <c r="F10" s="60"/>
      <c r="G10" s="38">
        <f>IFERROR(compensation_arbre[[#This Row],[Nombre]]*2000,"")</f>
        <v>0</v>
      </c>
      <c r="H10" s="19" t="str" cm="1">
        <f t="array" ref="H10">IFERROR(_xlfn._xlws.FILTER(lst_lprpnp_essence[categorie],lst_lprpnp_essence[libelle]=compensation_arbre[[#This Row],[Essence]]),"")</f>
        <v/>
      </c>
      <c r="I10" s="7" t="str" cm="1">
        <f t="array" ref="I10">IFERROR(_xlfn._xlws.FILTER(lst_lprpnp_essence[note],lst_lprpnp_essence[libelle]=compensation_arbre[[#This Row],[Essence]]),"")</f>
        <v/>
      </c>
    </row>
    <row r="11" spans="1:10" ht="15.75" customHeight="1" x14ac:dyDescent="0.3">
      <c r="A11" s="58"/>
      <c r="B11" s="56"/>
      <c r="C11" s="59"/>
      <c r="D11" s="59"/>
      <c r="E11" s="59"/>
      <c r="F11" s="60"/>
      <c r="G11" s="38">
        <f>IFERROR(compensation_arbre[[#This Row],[Nombre]]*2000,"")</f>
        <v>0</v>
      </c>
      <c r="H11" s="19" t="str" cm="1">
        <f t="array" ref="H11">IFERROR(_xlfn._xlws.FILTER(lst_lprpnp_essence[categorie],lst_lprpnp_essence[libelle]=compensation_arbre[[#This Row],[Essence]]),"")</f>
        <v/>
      </c>
      <c r="I11" s="7" t="str" cm="1">
        <f t="array" ref="I11">IFERROR(_xlfn._xlws.FILTER(lst_lprpnp_essence[note],lst_lprpnp_essence[libelle]=compensation_arbre[[#This Row],[Essence]]),"")</f>
        <v/>
      </c>
    </row>
    <row r="12" spans="1:10" ht="15.75" customHeight="1" x14ac:dyDescent="0.3">
      <c r="A12" s="58"/>
      <c r="B12" s="56"/>
      <c r="C12" s="59"/>
      <c r="D12" s="59"/>
      <c r="E12" s="59"/>
      <c r="F12" s="60"/>
      <c r="G12" s="38">
        <f>IFERROR(compensation_arbre[[#This Row],[Nombre]]*2000,"")</f>
        <v>0</v>
      </c>
      <c r="H12" s="19" t="str" cm="1">
        <f t="array" ref="H12">IFERROR(_xlfn._xlws.FILTER(lst_lprpnp_essence[categorie],lst_lprpnp_essence[libelle]=compensation_arbre[[#This Row],[Essence]]),"")</f>
        <v/>
      </c>
      <c r="I12" s="7" t="str" cm="1">
        <f t="array" ref="I12">IFERROR(_xlfn._xlws.FILTER(lst_lprpnp_essence[note],lst_lprpnp_essence[libelle]=compensation_arbre[[#This Row],[Essence]]),"")</f>
        <v/>
      </c>
    </row>
    <row r="13" spans="1:10" ht="15.75" customHeight="1" x14ac:dyDescent="0.3">
      <c r="A13" s="58"/>
      <c r="B13" s="56"/>
      <c r="C13" s="59"/>
      <c r="D13" s="59"/>
      <c r="E13" s="59"/>
      <c r="F13" s="60"/>
      <c r="G13" s="38">
        <f>IFERROR(compensation_arbre[[#This Row],[Nombre]]*2000,"")</f>
        <v>0</v>
      </c>
      <c r="H13" s="19" t="str" cm="1">
        <f t="array" ref="H13">IFERROR(_xlfn._xlws.FILTER(lst_lprpnp_essence[categorie],lst_lprpnp_essence[libelle]=compensation_arbre[[#This Row],[Essence]]),"")</f>
        <v/>
      </c>
      <c r="I13" s="7" t="str" cm="1">
        <f t="array" ref="I13">IFERROR(_xlfn._xlws.FILTER(lst_lprpnp_essence[note],lst_lprpnp_essence[libelle]=compensation_arbre[[#This Row],[Essence]]),"")</f>
        <v/>
      </c>
    </row>
    <row r="14" spans="1:10" ht="15.75" customHeight="1" x14ac:dyDescent="0.3">
      <c r="A14" s="58"/>
      <c r="B14" s="56"/>
      <c r="C14" s="59"/>
      <c r="D14" s="59"/>
      <c r="E14" s="59"/>
      <c r="F14" s="60"/>
      <c r="G14" s="38">
        <f>IFERROR(compensation_arbre[[#This Row],[Nombre]]*2000,"")</f>
        <v>0</v>
      </c>
      <c r="H14" s="19" t="str" cm="1">
        <f t="array" ref="H14">IFERROR(_xlfn._xlws.FILTER(lst_lprpnp_essence[categorie],lst_lprpnp_essence[libelle]=compensation_arbre[[#This Row],[Essence]]),"")</f>
        <v/>
      </c>
      <c r="I14" s="7" t="str" cm="1">
        <f t="array" ref="I14">IFERROR(_xlfn._xlws.FILTER(lst_lprpnp_essence[note],lst_lprpnp_essence[libelle]=compensation_arbre[[#This Row],[Essence]]),"")</f>
        <v/>
      </c>
    </row>
    <row r="15" spans="1:10" ht="15.75" customHeight="1" x14ac:dyDescent="0.3">
      <c r="A15" s="58"/>
      <c r="B15" s="56"/>
      <c r="C15" s="59"/>
      <c r="D15" s="59"/>
      <c r="E15" s="59"/>
      <c r="F15" s="60"/>
      <c r="G15" s="38">
        <f>IFERROR(compensation_arbre[[#This Row],[Nombre]]*2000,"")</f>
        <v>0</v>
      </c>
      <c r="H15" s="19" t="str" cm="1">
        <f t="array" ref="H15">IFERROR(_xlfn._xlws.FILTER(lst_lprpnp_essence[categorie],lst_lprpnp_essence[libelle]=compensation_arbre[[#This Row],[Essence]]),"")</f>
        <v/>
      </c>
      <c r="I15" s="7" t="str" cm="1">
        <f t="array" ref="I15">IFERROR(_xlfn._xlws.FILTER(lst_lprpnp_essence[note],lst_lprpnp_essence[libelle]=compensation_arbre[[#This Row],[Essence]]),"")</f>
        <v/>
      </c>
    </row>
    <row r="16" spans="1:10" ht="15.75" customHeight="1" x14ac:dyDescent="0.3">
      <c r="A16" s="58"/>
      <c r="B16" s="56"/>
      <c r="C16" s="59"/>
      <c r="D16" s="59"/>
      <c r="E16" s="59"/>
      <c r="F16" s="60"/>
      <c r="G16" s="38">
        <f>IFERROR(compensation_arbre[[#This Row],[Nombre]]*2000,"")</f>
        <v>0</v>
      </c>
      <c r="H16" s="19" t="str" cm="1">
        <f t="array" ref="H16">IFERROR(_xlfn._xlws.FILTER(lst_lprpnp_essence[categorie],lst_lprpnp_essence[libelle]=compensation_arbre[[#This Row],[Essence]]),"")</f>
        <v/>
      </c>
      <c r="I16" s="7" t="str" cm="1">
        <f t="array" ref="I16">IFERROR(_xlfn._xlws.FILTER(lst_lprpnp_essence[note],lst_lprpnp_essence[libelle]=compensation_arbre[[#This Row],[Essence]]),"")</f>
        <v/>
      </c>
    </row>
    <row r="17" spans="1:19" ht="15.75" customHeight="1" x14ac:dyDescent="0.3">
      <c r="A17" s="58"/>
      <c r="B17" s="56"/>
      <c r="C17" s="59"/>
      <c r="D17" s="59"/>
      <c r="E17" s="59"/>
      <c r="F17" s="60"/>
      <c r="G17" s="38">
        <f>IFERROR(compensation_arbre[[#This Row],[Nombre]]*2000,"")</f>
        <v>0</v>
      </c>
      <c r="H17" s="19" t="str" cm="1">
        <f t="array" ref="H17">IFERROR(_xlfn._xlws.FILTER(lst_lprpnp_essence[categorie],lst_lprpnp_essence[libelle]=compensation_arbre[[#This Row],[Essence]]),"")</f>
        <v/>
      </c>
      <c r="I17" s="7" t="str" cm="1">
        <f t="array" ref="I17">IFERROR(_xlfn._xlws.FILTER(lst_lprpnp_essence[note],lst_lprpnp_essence[libelle]=compensation_arbre[[#This Row],[Essence]]),"")</f>
        <v/>
      </c>
    </row>
    <row r="18" spans="1:19" ht="15.75" customHeight="1" x14ac:dyDescent="0.3">
      <c r="A18" s="58"/>
      <c r="B18" s="56"/>
      <c r="C18" s="59"/>
      <c r="D18" s="59"/>
      <c r="E18" s="59"/>
      <c r="F18" s="60"/>
      <c r="G18" s="38">
        <f>IFERROR(compensation_arbre[[#This Row],[Nombre]]*2000,"")</f>
        <v>0</v>
      </c>
      <c r="H18" s="19" t="str" cm="1">
        <f t="array" ref="H18">IFERROR(_xlfn._xlws.FILTER(lst_lprpnp_essence[categorie],lst_lprpnp_essence[libelle]=compensation_arbre[[#This Row],[Essence]]),"")</f>
        <v/>
      </c>
      <c r="I18" s="7" t="str" cm="1">
        <f t="array" ref="I18">IFERROR(_xlfn._xlws.FILTER(lst_lprpnp_essence[note],lst_lprpnp_essence[libelle]=compensation_arbre[[#This Row],[Essence]]),"")</f>
        <v/>
      </c>
    </row>
    <row r="19" spans="1:19" ht="15" customHeight="1" x14ac:dyDescent="0.3">
      <c r="A19" s="24" t="s">
        <v>586</v>
      </c>
      <c r="B19" s="27"/>
      <c r="C19" s="27"/>
      <c r="D19" s="27"/>
      <c r="E19" s="27"/>
      <c r="F19" s="47"/>
      <c r="G19" s="48">
        <f>SUBTOTAL(109,compensation_arbre[Valeur de
compensation])</f>
        <v>12000</v>
      </c>
      <c r="H19" s="49"/>
      <c r="I19" s="7"/>
    </row>
    <row r="20" spans="1:19" x14ac:dyDescent="0.3">
      <c r="C20" s="7"/>
      <c r="E20" s="7"/>
      <c r="G20" s="7"/>
      <c r="H20" s="8"/>
      <c r="J20" s="7"/>
      <c r="L20" s="6"/>
      <c r="M20" s="6"/>
      <c r="N20" s="6"/>
      <c r="O20" s="6"/>
      <c r="P20" s="6"/>
      <c r="Q20" s="6"/>
      <c r="R20" s="16"/>
      <c r="S20" s="6"/>
    </row>
    <row r="21" spans="1:19" x14ac:dyDescent="0.3">
      <c r="A21" s="66" t="s">
        <v>603</v>
      </c>
      <c r="B21" s="66"/>
      <c r="C21" s="66"/>
      <c r="D21" s="66"/>
      <c r="F21" s="2"/>
      <c r="G21" s="26" t="s">
        <v>607</v>
      </c>
      <c r="H21" s="29"/>
      <c r="I21" s="29"/>
    </row>
    <row r="22" spans="1:19" ht="7.5" customHeight="1" x14ac:dyDescent="0.3">
      <c r="A22" s="15"/>
      <c r="B22" s="15"/>
      <c r="C22" s="15"/>
      <c r="D22" s="15"/>
      <c r="K22" s="9"/>
    </row>
    <row r="23" spans="1:19" x14ac:dyDescent="0.3">
      <c r="A23" t="s">
        <v>570</v>
      </c>
      <c r="B23" t="s">
        <v>591</v>
      </c>
      <c r="C23" s="2" t="s">
        <v>601</v>
      </c>
      <c r="D23" s="1" t="s">
        <v>602</v>
      </c>
      <c r="E23" t="s">
        <v>608</v>
      </c>
      <c r="G23" s="13" t="s">
        <v>585</v>
      </c>
      <c r="H23" s="34">
        <f>impact_autre[[#Totals],[Valeur d''impact]]+impact_arbre[[#Totals],[Valeur d''impact]]</f>
        <v>14040</v>
      </c>
    </row>
    <row r="24" spans="1:19" x14ac:dyDescent="0.3">
      <c r="A24" s="56"/>
      <c r="B24" s="56" t="s">
        <v>592</v>
      </c>
      <c r="C24" s="56">
        <v>20</v>
      </c>
      <c r="D24" t="str" cm="1">
        <f t="array" ref="D24">_xlfn._xlws.FILTER(lst_lprpnp_type[unité],compensation_autre[[#This Row],[Type]]=lst_lprpnp_type[libelle],"")</f>
        <v>m</v>
      </c>
      <c r="E24" s="50" cm="1">
        <f t="array" ref="E24">IFERROR(compensation_autre[[#This Row],[Nombre]]*_xlfn._xlws.FILTER(lst_lprpnp_type[valeur_compensation],lst_lprpnp_type[libelle]=compensation_autre[[#This Row],[Type]],""),"")</f>
        <v>2000</v>
      </c>
      <c r="G24" s="11" t="s">
        <v>633</v>
      </c>
      <c r="H24" s="17">
        <f>compensation_arbre[[#Totals],[Valeur de
compensation]]</f>
        <v>12000</v>
      </c>
      <c r="J24" s="11"/>
      <c r="K24" s="11"/>
      <c r="L24" s="12"/>
    </row>
    <row r="25" spans="1:19" x14ac:dyDescent="0.3">
      <c r="A25" s="56"/>
      <c r="B25" s="56"/>
      <c r="C25" s="56"/>
      <c r="D25" t="str" cm="1">
        <f t="array" ref="D25">_xlfn._xlws.FILTER(lst_lprpnp_type[unité],compensation_autre[[#This Row],[Type]]=lst_lprpnp_type[libelle],"")</f>
        <v/>
      </c>
      <c r="E25" s="50" t="str" cm="1">
        <f t="array" ref="E25">IFERROR(compensation_autre[[#This Row],[Nombre]]*_xlfn._xlws.FILTER(lst_lprpnp_type[valeur_compensation],lst_lprpnp_type[libelle]=compensation_autre[[#This Row],[Type]],""),"")</f>
        <v/>
      </c>
      <c r="G25" s="11" t="s">
        <v>634</v>
      </c>
      <c r="H25" s="18">
        <f>compensation_autre[[#Totals],[Valeur de compensation]]</f>
        <v>2000</v>
      </c>
      <c r="J25" s="13"/>
      <c r="K25" s="13"/>
      <c r="L25" s="14"/>
    </row>
    <row r="26" spans="1:19" x14ac:dyDescent="0.3">
      <c r="A26" s="56"/>
      <c r="B26" s="56"/>
      <c r="C26" s="56"/>
      <c r="D26" t="str" cm="1">
        <f t="array" ref="D26">_xlfn._xlws.FILTER(lst_lprpnp_type[unité],compensation_autre[[#This Row],[Type]]=lst_lprpnp_type[libelle],"")</f>
        <v/>
      </c>
      <c r="E26" s="50" t="str" cm="1">
        <f t="array" ref="E26">IFERROR(compensation_autre[[#This Row],[Nombre]]*_xlfn._xlws.FILTER(lst_lprpnp_type[valeur_compensation],lst_lprpnp_type[libelle]=compensation_autre[[#This Row],[Type]],""),"")</f>
        <v/>
      </c>
      <c r="G26" s="11" t="s">
        <v>628</v>
      </c>
      <c r="H26" s="17">
        <f>compensation_autre15[[#Totals],[Valeur de compensation]]</f>
        <v>0</v>
      </c>
    </row>
    <row r="27" spans="1:19" x14ac:dyDescent="0.3">
      <c r="A27" s="56"/>
      <c r="B27" s="56"/>
      <c r="C27" s="56"/>
      <c r="D27" t="str" cm="1">
        <f t="array" ref="D27">_xlfn._xlws.FILTER(lst_lprpnp_type[unité],compensation_autre[[#This Row],[Type]]=lst_lprpnp_type[libelle],"")</f>
        <v/>
      </c>
      <c r="E27" s="50" t="str" cm="1">
        <f t="array" ref="E27">IFERROR(compensation_autre[[#This Row],[Nombre]]*_xlfn._xlws.FILTER(lst_lprpnp_type[valeur_compensation],lst_lprpnp_type[libelle]=compensation_autre[[#This Row],[Type]],""),"")</f>
        <v/>
      </c>
      <c r="N27" s="23"/>
      <c r="O27" s="23"/>
    </row>
    <row r="28" spans="1:19" x14ac:dyDescent="0.3">
      <c r="A28" s="56"/>
      <c r="B28" s="56"/>
      <c r="C28" s="56"/>
      <c r="D28" t="str" cm="1">
        <f t="array" ref="D28">_xlfn._xlws.FILTER(lst_lprpnp_type[unité],compensation_autre[[#This Row],[Type]]=lst_lprpnp_type[libelle],"")</f>
        <v/>
      </c>
      <c r="E28" s="50" t="str" cm="1">
        <f t="array" ref="E28">IFERROR(compensation_autre[[#This Row],[Nombre]]*_xlfn._xlws.FILTER(lst_lprpnp_type[valeur_compensation],lst_lprpnp_type[libelle]=compensation_autre[[#This Row],[Type]],""),"")</f>
        <v/>
      </c>
      <c r="G28" s="11" t="s">
        <v>641</v>
      </c>
      <c r="H28" s="57"/>
      <c r="N28" s="23"/>
      <c r="O28" s="23"/>
    </row>
    <row r="29" spans="1:19" x14ac:dyDescent="0.3">
      <c r="A29" t="s">
        <v>586</v>
      </c>
      <c r="E29" s="18">
        <f>SUBTOTAL(109,compensation_autre[Valeur de compensation])</f>
        <v>2000</v>
      </c>
      <c r="N29" s="23"/>
      <c r="O29" s="23"/>
    </row>
    <row r="30" spans="1:19" ht="17.100000000000001" customHeight="1" x14ac:dyDescent="0.3">
      <c r="G30" s="28" t="s">
        <v>613</v>
      </c>
      <c r="H30" s="25">
        <f>MAX(H23-SUM(H24:H28),0)</f>
        <v>40</v>
      </c>
      <c r="R30" s="23"/>
      <c r="S30" s="23"/>
    </row>
    <row r="31" spans="1:19" ht="17.100000000000001" customHeight="1" x14ac:dyDescent="0.3">
      <c r="A31" s="66" t="s">
        <v>628</v>
      </c>
      <c r="B31" s="66"/>
      <c r="C31" s="66"/>
      <c r="D31" s="66"/>
      <c r="S31" s="2"/>
    </row>
    <row r="32" spans="1:19" ht="6.9" customHeight="1" x14ac:dyDescent="0.3">
      <c r="A32" s="15"/>
      <c r="B32" s="15"/>
      <c r="C32" s="15"/>
      <c r="D32" s="15"/>
    </row>
    <row r="33" spans="1:10" x14ac:dyDescent="0.3">
      <c r="A33" t="s">
        <v>570</v>
      </c>
      <c r="B33" t="s">
        <v>591</v>
      </c>
      <c r="C33" s="2" t="s">
        <v>601</v>
      </c>
      <c r="D33" s="1" t="s">
        <v>602</v>
      </c>
      <c r="E33" t="s">
        <v>608</v>
      </c>
      <c r="G33" s="26" t="s">
        <v>646</v>
      </c>
    </row>
    <row r="34" spans="1:10" ht="15" customHeight="1" x14ac:dyDescent="0.3">
      <c r="A34" s="56"/>
      <c r="B34" s="56"/>
      <c r="C34" s="56"/>
      <c r="D34" t="str" cm="1">
        <f t="array" ref="D34">_xlfn._xlws.FILTER(lst_lprpnp_alternative[unité],compensation_autre15[[#This Row],[Type]]=lst_lprpnp_alternative[libelle],"")</f>
        <v/>
      </c>
      <c r="E34" s="55" t="str" cm="1">
        <f t="array" ref="E34">IF(compensation_autre15[[#This Row],[Unité]]="devis","préciser ci-contre",IFERROR(compensation_autre15[[#This Row],[Nombre]]*_xlfn._xlws.FILTER(lst_lprpnp_alternative[valeur_compensation],lst_lprpnp_alternative[libelle]=compensation_autre15[[#This Row],[Type]],""),""))</f>
        <v/>
      </c>
    </row>
    <row r="35" spans="1:10" ht="15" customHeight="1" x14ac:dyDescent="0.3">
      <c r="A35" s="56"/>
      <c r="B35" s="56"/>
      <c r="C35" s="56"/>
      <c r="D35" t="str" cm="1">
        <f t="array" ref="D35">_xlfn._xlws.FILTER(lst_lprpnp_alternative[unité],compensation_autre15[[#This Row],[Type]]=lst_lprpnp_alternative[libelle],"")</f>
        <v/>
      </c>
      <c r="E35" s="55" t="str" cm="1">
        <f t="array" ref="E35">IF(compensation_autre15[[#This Row],[Unité]]="devis","préciser ci-contre",IFERROR(compensation_autre15[[#This Row],[Nombre]]*_xlfn._xlws.FILTER(lst_lprpnp_alternative[valeur_compensation],lst_lprpnp_alternative[libelle]=compensation_autre15[[#This Row],[Type]],""),""))</f>
        <v/>
      </c>
      <c r="F35" s="32" t="s">
        <v>612</v>
      </c>
      <c r="G35" s="1"/>
      <c r="H35" s="1" t="s">
        <v>647</v>
      </c>
    </row>
    <row r="36" spans="1:10" ht="15" customHeight="1" x14ac:dyDescent="0.3">
      <c r="A36" s="56"/>
      <c r="B36" s="56"/>
      <c r="C36" s="56"/>
      <c r="D36" t="str" cm="1">
        <f t="array" ref="D36">_xlfn._xlws.FILTER(lst_lprpnp_alternative[unité],compensation_autre15[[#This Row],[Type]]=lst_lprpnp_alternative[libelle],"")</f>
        <v/>
      </c>
      <c r="E36" s="55" t="str" cm="1">
        <f t="array" ref="E36">IF(compensation_autre15[[#This Row],[Unité]]="devis","préciser ci-contre",IFERROR(compensation_autre15[[#This Row],[Nombre]]*_xlfn._xlws.FILTER(lst_lprpnp_alternative[valeur_compensation],lst_lprpnp_alternative[libelle]=compensation_autre15[[#This Row],[Type]],""),""))</f>
        <v/>
      </c>
      <c r="F36" s="35">
        <f>SUMIF(impact_arbre[Categorie],G36,impact_arbre[Valeur d''impact])/impact_arbre[[#Totals],[Valeur d''impact]]</f>
        <v>0</v>
      </c>
      <c r="G36" s="21" t="s">
        <v>604</v>
      </c>
      <c r="H36" s="30">
        <f>SUMIF(compensation_arbre[Categorie],G36,compensation_arbre[Valeur de
compensation])/compensation_arbre[[#Totals],[Valeur de
compensation]]</f>
        <v>0.83333333333333337</v>
      </c>
      <c r="I36" s="31">
        <f>H36-F36</f>
        <v>0.83333333333333337</v>
      </c>
      <c r="J36" t="b">
        <v>0</v>
      </c>
    </row>
    <row r="37" spans="1:10" ht="15" customHeight="1" x14ac:dyDescent="0.3">
      <c r="A37" s="56"/>
      <c r="B37" s="56"/>
      <c r="C37" s="56"/>
      <c r="D37" t="str" cm="1">
        <f t="array" ref="D37">_xlfn._xlws.FILTER(lst_lprpnp_alternative[unité],compensation_autre15[[#This Row],[Type]]=lst_lprpnp_alternative[libelle],"")</f>
        <v/>
      </c>
      <c r="E37" s="55" t="str" cm="1">
        <f t="array" ref="E37">IF(compensation_autre15[[#This Row],[Unité]]="devis","préciser ci-contre",IFERROR(compensation_autre15[[#This Row],[Nombre]]*_xlfn._xlws.FILTER(lst_lprpnp_alternative[valeur_compensation],lst_lprpnp_alternative[libelle]=compensation_autre15[[#This Row],[Type]],""),""))</f>
        <v/>
      </c>
      <c r="F37" s="35">
        <f>SUMIF(impact_arbre[Categorie],G37,impact_arbre[Valeur d''impact])/impact_arbre[[#Totals],[Valeur d''impact]]</f>
        <v>1</v>
      </c>
      <c r="G37" s="20" t="s">
        <v>606</v>
      </c>
      <c r="H37" s="30">
        <f>SUMIF(compensation_arbre[Categorie],G37,compensation_arbre[Valeur de
compensation])/compensation_arbre[[#Totals],[Valeur de
compensation]]</f>
        <v>0.16666666666666666</v>
      </c>
      <c r="I37" s="31">
        <f>SUM(H36:H37)-SUM(F36:F37)</f>
        <v>0</v>
      </c>
      <c r="J37" t="b">
        <f>IF(AND(I37&gt;0,I36&lt;0),TRUE,FALSE)</f>
        <v>0</v>
      </c>
    </row>
    <row r="38" spans="1:10" ht="15" customHeight="1" x14ac:dyDescent="0.3">
      <c r="A38" s="56"/>
      <c r="B38" s="56"/>
      <c r="C38" s="56"/>
      <c r="D38" t="str" cm="1">
        <f t="array" ref="D38">_xlfn._xlws.FILTER(lst_lprpnp_alternative[unité],compensation_autre15[[#This Row],[Type]]=lst_lprpnp_alternative[libelle],"")</f>
        <v/>
      </c>
      <c r="E38" s="55" t="str" cm="1">
        <f t="array" ref="E38">IF(compensation_autre15[[#This Row],[Unité]]="devis","préciser ci-contre",IFERROR(compensation_autre15[[#This Row],[Nombre]]*_xlfn._xlws.FILTER(lst_lprpnp_alternative[valeur_compensation],lst_lprpnp_alternative[libelle]=compensation_autre15[[#This Row],[Type]],""),""))</f>
        <v/>
      </c>
      <c r="F38" s="35">
        <f>SUMIF(impact_arbre[Categorie],G38,impact_arbre[Valeur d''impact])/impact_arbre[[#Totals],[Valeur d''impact]]</f>
        <v>0</v>
      </c>
      <c r="G38" s="22" t="s">
        <v>605</v>
      </c>
      <c r="H38" s="30">
        <f>SUMIF(compensation_arbre[Categorie],G38,compensation_arbre[Valeur de
compensation])/compensation_arbre[[#Totals],[Valeur de
compensation]]</f>
        <v>0</v>
      </c>
      <c r="I38" s="31">
        <f>F38-H38</f>
        <v>0</v>
      </c>
      <c r="J38" t="b">
        <f>IF(AND(I38&gt;0,OR(I37&lt;0,I36&lt;0)),TRUE,FALSE)</f>
        <v>0</v>
      </c>
    </row>
    <row r="39" spans="1:10" x14ac:dyDescent="0.3">
      <c r="A39" t="s">
        <v>586</v>
      </c>
      <c r="E39" s="18">
        <f>SUBTOTAL(109,compensation_autre15[Valeur de compensation])</f>
        <v>0</v>
      </c>
    </row>
    <row r="40" spans="1:10" ht="11.1" customHeight="1" x14ac:dyDescent="0.3">
      <c r="G40" s="67" t="str">
        <f>IF(OR($I36&lt;0,$I37&lt;0),"Adaptez la composition de votre plantation compensatoire","")</f>
        <v/>
      </c>
      <c r="H40" s="67"/>
    </row>
    <row r="41" spans="1:10" x14ac:dyDescent="0.3">
      <c r="A41" s="10" t="s">
        <v>574</v>
      </c>
      <c r="G41" s="67"/>
      <c r="H41" s="67"/>
    </row>
    <row r="42" spans="1:10" ht="11.1" customHeight="1" x14ac:dyDescent="0.3"/>
    <row r="43" spans="1:10" ht="47.4" customHeight="1" x14ac:dyDescent="0.3">
      <c r="A43" s="68" t="s">
        <v>658</v>
      </c>
      <c r="B43" s="64"/>
      <c r="C43" s="64"/>
      <c r="D43" s="64"/>
      <c r="E43" s="64"/>
      <c r="F43" s="64"/>
      <c r="G43" s="64"/>
      <c r="H43" s="65"/>
    </row>
    <row r="45" spans="1:10" x14ac:dyDescent="0.3">
      <c r="A45" t="s">
        <v>640</v>
      </c>
      <c r="F45" t="s">
        <v>639</v>
      </c>
    </row>
    <row r="46" spans="1:10" ht="8.4" customHeight="1" x14ac:dyDescent="0.3"/>
    <row r="47" spans="1:10" ht="51" customHeight="1" x14ac:dyDescent="0.3">
      <c r="A47" s="63"/>
      <c r="B47" s="64"/>
      <c r="C47" s="64"/>
      <c r="D47" s="65"/>
      <c r="F47" s="63"/>
      <c r="G47" s="64"/>
      <c r="H47" s="65"/>
    </row>
  </sheetData>
  <sheetProtection sheet="1" objects="1" scenarios="1" selectLockedCells="1"/>
  <mergeCells count="7">
    <mergeCell ref="F47:H47"/>
    <mergeCell ref="A47:D47"/>
    <mergeCell ref="A1:D1"/>
    <mergeCell ref="A21:D21"/>
    <mergeCell ref="A31:D31"/>
    <mergeCell ref="G40:H41"/>
    <mergeCell ref="A43:H43"/>
  </mergeCells>
  <phoneticPr fontId="12" type="noConversion"/>
  <conditionalFormatting sqref="H36:H38">
    <cfRule type="expression" dxfId="14" priority="16">
      <formula>$I36&lt;0</formula>
    </cfRule>
    <cfRule type="expression" dxfId="13" priority="17">
      <formula>$J36=TRUE</formula>
    </cfRule>
    <cfRule type="expression" dxfId="12" priority="18">
      <formula>$I36&gt;=0</formula>
    </cfRule>
  </conditionalFormatting>
  <conditionalFormatting sqref="H4:I18">
    <cfRule type="expression" dxfId="11" priority="10">
      <formula>H4="A"</formula>
    </cfRule>
    <cfRule type="expression" dxfId="10" priority="11">
      <formula>H4="B"</formula>
    </cfRule>
    <cfRule type="expression" dxfId="9" priority="12">
      <formula>H4="C"</formula>
    </cfRule>
  </conditionalFormatting>
  <conditionalFormatting sqref="S31 G36:G38">
    <cfRule type="expression" dxfId="8" priority="13">
      <formula>#REF!="A"</formula>
    </cfRule>
    <cfRule type="expression" dxfId="7" priority="14">
      <formula>#REF!="B"</formula>
    </cfRule>
    <cfRule type="expression" dxfId="6" priority="15">
      <formula>#REF!="C"</formula>
    </cfRule>
  </conditionalFormatting>
  <dataValidations count="6">
    <dataValidation type="whole" operator="greaterThan" allowBlank="1" showInputMessage="1" showErrorMessage="1" sqref="E4:E18" xr:uid="{BC92D16C-36FA-4EB1-9CA3-68FEC4896344}">
      <formula1>0</formula1>
    </dataValidation>
    <dataValidation type="list" allowBlank="1" showInputMessage="1" showErrorMessage="1" sqref="B4:B18" xr:uid="{0EB4040A-9AC1-4CE3-8B03-B20F6F978E3A}">
      <formula1>INDIRECT("lst_lprpnp_essence[libelle]")</formula1>
    </dataValidation>
    <dataValidation type="decimal" operator="greaterThan" allowBlank="1" showInputMessage="1" showErrorMessage="1" sqref="C24:C28 D4:D18 C34:C38" xr:uid="{61914038-C4BB-4A9D-AD2A-D502E2EAA6F1}">
      <formula1>0</formula1>
    </dataValidation>
    <dataValidation type="list" allowBlank="1" showInputMessage="1" showErrorMessage="1" sqref="B24:B28" xr:uid="{7C8055BC-51A3-4EA0-B64B-9F460738848C}">
      <formula1>INDIRECT("lst_lprpnp_type_autre#")</formula1>
    </dataValidation>
    <dataValidation type="whole" operator="greaterThanOrEqual" allowBlank="1" showInputMessage="1" showErrorMessage="1" sqref="C4:C18" xr:uid="{3B1FAEC5-43F9-4A23-9663-C6B23CA8983E}">
      <formula1>0</formula1>
    </dataValidation>
    <dataValidation type="list" allowBlank="1" showInputMessage="1" showErrorMessage="1" sqref="B34:B38" xr:uid="{CA72EC65-4FA1-43AD-8C33-A7500022E0A1}">
      <formula1>INDIRECT("lst_lprpnp_alternative[libelle]")</formula1>
    </dataValidation>
  </dataValidations>
  <pageMargins left="0.7" right="0.7" top="0.75" bottom="0.75" header="0.3" footer="0.3"/>
  <pageSetup paperSize="9" scale="60" orientation="landscape" r:id="rId1"/>
  <headerFooter>
    <oddHeader>&amp;C&amp;"-,Gras"&amp;16ANNEXE - CALCUL DE LA VALEUR DE COMPENSATION</oddHeader>
  </headerFooter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21D16-49E4-4F27-A6D5-351284AC6DC5}">
  <dimension ref="B2:E18"/>
  <sheetViews>
    <sheetView workbookViewId="0">
      <selection activeCell="K9" sqref="K9"/>
    </sheetView>
  </sheetViews>
  <sheetFormatPr baseColWidth="10" defaultRowHeight="14.4" x14ac:dyDescent="0.3"/>
  <cols>
    <col min="3" max="3" width="36.5546875" customWidth="1"/>
    <col min="4" max="4" width="10.5546875" customWidth="1"/>
    <col min="5" max="5" width="10.88671875" hidden="1" customWidth="1"/>
  </cols>
  <sheetData>
    <row r="2" spans="2:5" x14ac:dyDescent="0.3">
      <c r="C2" s="29" t="s">
        <v>629</v>
      </c>
    </row>
    <row r="3" spans="2:5" x14ac:dyDescent="0.3">
      <c r="B3" s="11" t="s">
        <v>631</v>
      </c>
      <c r="C3" s="33" t="s">
        <v>605</v>
      </c>
    </row>
    <row r="4" spans="2:5" x14ac:dyDescent="0.3">
      <c r="B4" s="11" t="s">
        <v>630</v>
      </c>
      <c r="C4" t="s">
        <v>632</v>
      </c>
      <c r="E4" t="str" cm="1">
        <f t="array" ref="E4:E18">IF(lprpnp_categorie_recherche="",lst_lprpnp_essence[libelle],_xlfn._xlws.FILTER(lst_lprpnp_essence[libelle],lst_lprpnp_essence[categorie]=lprpnp_categorie_recherche,""))</f>
        <v>Acer rubrum (Erable rouge)</v>
      </c>
    </row>
    <row r="5" spans="2:5" x14ac:dyDescent="0.3">
      <c r="E5" t="str">
        <v>Acer rufinerve (Erable à feuilles de vigne)</v>
      </c>
    </row>
    <row r="6" spans="2:5" x14ac:dyDescent="0.3">
      <c r="E6" t="str">
        <v>Acer saccharinum (Erable argenté)</v>
      </c>
    </row>
    <row r="7" spans="2:5" x14ac:dyDescent="0.3">
      <c r="E7" t="str">
        <v>Acer triflorum (Erable à trois fleurs)</v>
      </c>
    </row>
    <row r="8" spans="2:5" x14ac:dyDescent="0.3">
      <c r="E8" t="str">
        <v>Chamaecyparis lawsoniana (Faux cyprès de Lawson)</v>
      </c>
    </row>
    <row r="9" spans="2:5" x14ac:dyDescent="0.3">
      <c r="E9" t="str">
        <v>Chamaecyparis (Cupressus) nootkatensis (Cyprès de Nootka)</v>
      </c>
    </row>
    <row r="10" spans="2:5" x14ac:dyDescent="0.3">
      <c r="E10" t="str">
        <v>Cryptomeria japonica (Cèdre du Japon)</v>
      </c>
    </row>
    <row r="11" spans="2:5" x14ac:dyDescent="0.3">
      <c r="E11" t="str">
        <v>Cupressocyparis (x) (Cupressus(x)) leylandii (Cyprès de Leyland)</v>
      </c>
    </row>
    <row r="12" spans="2:5" x14ac:dyDescent="0.3">
      <c r="E12" t="str">
        <v>Juniperus virginiana (Genévrier de Virginie)</v>
      </c>
    </row>
    <row r="13" spans="2:5" x14ac:dyDescent="0.3">
      <c r="E13" t="str">
        <v>Koelreuteria paniculata (Savonnier)</v>
      </c>
    </row>
    <row r="14" spans="2:5" x14ac:dyDescent="0.3">
      <c r="E14" t="str">
        <v>Larix decidua (Mélèze commun)</v>
      </c>
    </row>
    <row r="15" spans="2:5" x14ac:dyDescent="0.3">
      <c r="E15" t="str">
        <v>Larix kaempferi (Mélèze du Japon)</v>
      </c>
    </row>
    <row r="16" spans="2:5" x14ac:dyDescent="0.3">
      <c r="E16" t="str">
        <v>Magnolia soulangeana (x) (Magnolia de Soulange)</v>
      </c>
    </row>
    <row r="17" spans="5:5" x14ac:dyDescent="0.3">
      <c r="E17" t="str">
        <v>Sequoiadendron giganteum (Sequoia géant)</v>
      </c>
    </row>
    <row r="18" spans="5:5" x14ac:dyDescent="0.3">
      <c r="E18" t="str">
        <v>Autre essence de cat. C (à préciser dans remarques)</v>
      </c>
    </row>
  </sheetData>
  <conditionalFormatting sqref="C3">
    <cfRule type="expression" dxfId="5" priority="1">
      <formula>C3="A"</formula>
    </cfRule>
    <cfRule type="expression" dxfId="4" priority="2">
      <formula>C3="B"</formula>
    </cfRule>
    <cfRule type="expression" dxfId="3" priority="3">
      <formula>C3="C"</formula>
    </cfRule>
  </conditionalFormatting>
  <dataValidations count="2">
    <dataValidation type="list" allowBlank="1" showInputMessage="1" showErrorMessage="1" sqref="C4" xr:uid="{47A5F61E-FB2A-42B4-AB8E-1ED392507FBA}">
      <formula1>INDIRECT("lst_lprpnp_essence_recherche#")</formula1>
    </dataValidation>
    <dataValidation type="list" allowBlank="1" showInputMessage="1" showErrorMessage="1" sqref="C3" xr:uid="{25EFA3CE-FFAF-47B9-ADDD-F483B1CF425E}">
      <formula1>INDIRECT("lst_categorie_essence")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1B0E1-85FD-402F-A408-E2F678AA825C}">
  <dimension ref="A1:K252"/>
  <sheetViews>
    <sheetView topLeftCell="A204" workbookViewId="0">
      <selection activeCell="K9" sqref="K9"/>
    </sheetView>
  </sheetViews>
  <sheetFormatPr baseColWidth="10" defaultRowHeight="14.4" x14ac:dyDescent="0.3"/>
  <cols>
    <col min="1" max="1" width="36.6640625" customWidth="1"/>
    <col min="2" max="2" width="18.5546875" customWidth="1"/>
    <col min="3" max="3" width="38.109375" customWidth="1"/>
    <col min="4" max="4" width="43" customWidth="1"/>
    <col min="5" max="5" width="61.44140625" bestFit="1" customWidth="1"/>
    <col min="6" max="6" width="15.33203125" customWidth="1"/>
    <col min="7" max="7" width="28.88671875" customWidth="1"/>
    <col min="8" max="8" width="11.109375" customWidth="1"/>
    <col min="9" max="9" width="11.6640625" bestFit="1" customWidth="1"/>
  </cols>
  <sheetData>
    <row r="1" spans="1:11" x14ac:dyDescent="0.3">
      <c r="A1" s="4" t="s">
        <v>546</v>
      </c>
      <c r="B1" s="4" t="s">
        <v>547</v>
      </c>
      <c r="C1" s="4" t="s">
        <v>548</v>
      </c>
      <c r="D1" s="5" t="s">
        <v>549</v>
      </c>
      <c r="E1" s="5" t="s">
        <v>550</v>
      </c>
      <c r="F1" s="4" t="s">
        <v>551</v>
      </c>
      <c r="G1" s="4" t="s">
        <v>552</v>
      </c>
      <c r="H1" s="5" t="s">
        <v>553</v>
      </c>
      <c r="I1" s="5" t="s">
        <v>554</v>
      </c>
    </row>
    <row r="2" spans="1:11" x14ac:dyDescent="0.3">
      <c r="A2" t="s">
        <v>0</v>
      </c>
      <c r="B2" t="s">
        <v>1</v>
      </c>
      <c r="C2" t="s">
        <v>2</v>
      </c>
      <c r="D2" t="str">
        <f>_xlfn.CONCAT(lst_lprpnp_essence[[#This Row],[genre]]," ",lst_lprpnp_essence[[#This Row],[espece]])</f>
        <v>Abies alba</v>
      </c>
      <c r="E2" t="str">
        <f>_xlfn.CONCAT(lst_lprpnp_essence[[#This Row],[nomlatin]]," (",lst_lprpnp_essence[[#This Row],[nomfrancais]],")")</f>
        <v>Abies alba (Sapin blanc)</v>
      </c>
      <c r="F2" s="2">
        <v>2</v>
      </c>
      <c r="G2" s="2">
        <v>4</v>
      </c>
      <c r="H2" s="3">
        <v>6</v>
      </c>
      <c r="I2" s="2" t="str" cm="1">
        <f t="array" ref="I2">_xlfn.IFS(lst_lprpnp_essence[[#This Row],[note]]&gt;6,"A",lst_lprpnp_essence[[#This Row],[note]]&gt;3,"B",lst_lprpnp_essence[[#This Row],[note]]&gt;1,"C")</f>
        <v>B</v>
      </c>
      <c r="K2">
        <f>LEN(lst_lprpnp_essence[[#This Row],[libelle]])</f>
        <v>24</v>
      </c>
    </row>
    <row r="3" spans="1:11" x14ac:dyDescent="0.3">
      <c r="A3" t="s">
        <v>0</v>
      </c>
      <c r="B3" t="s">
        <v>3</v>
      </c>
      <c r="C3" t="s">
        <v>4</v>
      </c>
      <c r="D3" t="str">
        <f>_xlfn.CONCAT(lst_lprpnp_essence[[#This Row],[genre]]," ",lst_lprpnp_essence[[#This Row],[espece]])</f>
        <v>Abies concolor</v>
      </c>
      <c r="E3" t="str">
        <f>_xlfn.CONCAT(lst_lprpnp_essence[[#This Row],[nomlatin]]," (",lst_lprpnp_essence[[#This Row],[nomfrancais]],")")</f>
        <v>Abies concolor (Sapin du Colorado)</v>
      </c>
      <c r="F3" s="2">
        <v>3</v>
      </c>
      <c r="G3" s="2">
        <v>1</v>
      </c>
      <c r="H3" s="3">
        <v>4</v>
      </c>
      <c r="I3" s="2" t="str" cm="1">
        <f t="array" ref="I3">_xlfn.IFS(lst_lprpnp_essence[[#This Row],[note]]&gt;6,"A",lst_lprpnp_essence[[#This Row],[note]]&gt;3,"B",lst_lprpnp_essence[[#This Row],[note]]&gt;1,"C")</f>
        <v>B</v>
      </c>
      <c r="K3">
        <f>LEN(lst_lprpnp_essence[[#This Row],[libelle]])</f>
        <v>34</v>
      </c>
    </row>
    <row r="4" spans="1:11" x14ac:dyDescent="0.3">
      <c r="A4" t="s">
        <v>0</v>
      </c>
      <c r="B4" t="s">
        <v>5</v>
      </c>
      <c r="C4" t="s">
        <v>6</v>
      </c>
      <c r="D4" t="str">
        <f>_xlfn.CONCAT(lst_lprpnp_essence[[#This Row],[genre]]," ",lst_lprpnp_essence[[#This Row],[espece]])</f>
        <v>Abies koreana</v>
      </c>
      <c r="E4" t="str">
        <f>_xlfn.CONCAT(lst_lprpnp_essence[[#This Row],[nomlatin]]," (",lst_lprpnp_essence[[#This Row],[nomfrancais]],")")</f>
        <v>Abies koreana (Sapin de Corée)</v>
      </c>
      <c r="F4" s="2">
        <v>3</v>
      </c>
      <c r="G4" s="2">
        <v>1</v>
      </c>
      <c r="H4" s="3">
        <v>4</v>
      </c>
      <c r="I4" s="2" t="str" cm="1">
        <f t="array" ref="I4">_xlfn.IFS(lst_lprpnp_essence[[#This Row],[note]]&gt;6,"A",lst_lprpnp_essence[[#This Row],[note]]&gt;3,"B",lst_lprpnp_essence[[#This Row],[note]]&gt;1,"C")</f>
        <v>B</v>
      </c>
      <c r="K4">
        <f>LEN(lst_lprpnp_essence[[#This Row],[libelle]])</f>
        <v>30</v>
      </c>
    </row>
    <row r="5" spans="1:11" x14ac:dyDescent="0.3">
      <c r="A5" t="s">
        <v>0</v>
      </c>
      <c r="B5" t="s">
        <v>7</v>
      </c>
      <c r="C5" t="s">
        <v>8</v>
      </c>
      <c r="D5" t="str">
        <f>_xlfn.CONCAT(lst_lprpnp_essence[[#This Row],[genre]]," ",lst_lprpnp_essence[[#This Row],[espece]])</f>
        <v>Abies nordmanniana</v>
      </c>
      <c r="E5" t="str">
        <f>_xlfn.CONCAT(lst_lprpnp_essence[[#This Row],[nomlatin]]," (",lst_lprpnp_essence[[#This Row],[nomfrancais]],")")</f>
        <v>Abies nordmanniana (Sapin de Nordmann)</v>
      </c>
      <c r="F5" s="2">
        <v>3</v>
      </c>
      <c r="G5" s="2">
        <v>1</v>
      </c>
      <c r="H5" s="3">
        <v>4</v>
      </c>
      <c r="I5" s="2" t="str" cm="1">
        <f t="array" ref="I5">_xlfn.IFS(lst_lprpnp_essence[[#This Row],[note]]&gt;6,"A",lst_lprpnp_essence[[#This Row],[note]]&gt;3,"B",lst_lprpnp_essence[[#This Row],[note]]&gt;1,"C")</f>
        <v>B</v>
      </c>
      <c r="K5">
        <f>LEN(lst_lprpnp_essence[[#This Row],[libelle]])</f>
        <v>38</v>
      </c>
    </row>
    <row r="6" spans="1:11" x14ac:dyDescent="0.3">
      <c r="A6" t="s">
        <v>0</v>
      </c>
      <c r="B6" t="s">
        <v>9</v>
      </c>
      <c r="C6" t="s">
        <v>10</v>
      </c>
      <c r="D6" t="str">
        <f>_xlfn.CONCAT(lst_lprpnp_essence[[#This Row],[genre]]," ",lst_lprpnp_essence[[#This Row],[espece]])</f>
        <v>Abies pinsapo</v>
      </c>
      <c r="E6" t="str">
        <f>_xlfn.CONCAT(lst_lprpnp_essence[[#This Row],[nomlatin]]," (",lst_lprpnp_essence[[#This Row],[nomfrancais]],")")</f>
        <v>Abies pinsapo (Sapin d'Espagne)</v>
      </c>
      <c r="F6" s="2">
        <v>3</v>
      </c>
      <c r="G6" s="2">
        <v>1</v>
      </c>
      <c r="H6" s="3">
        <v>4</v>
      </c>
      <c r="I6" s="2" t="str" cm="1">
        <f t="array" ref="I6">_xlfn.IFS(lst_lprpnp_essence[[#This Row],[note]]&gt;6,"A",lst_lprpnp_essence[[#This Row],[note]]&gt;3,"B",lst_lprpnp_essence[[#This Row],[note]]&gt;1,"C")</f>
        <v>B</v>
      </c>
      <c r="K6">
        <f>LEN(lst_lprpnp_essence[[#This Row],[libelle]])</f>
        <v>31</v>
      </c>
    </row>
    <row r="7" spans="1:11" x14ac:dyDescent="0.3">
      <c r="A7" t="s">
        <v>0</v>
      </c>
      <c r="B7" t="s">
        <v>11</v>
      </c>
      <c r="C7" t="s">
        <v>12</v>
      </c>
      <c r="D7" t="str">
        <f>_xlfn.CONCAT(lst_lprpnp_essence[[#This Row],[genre]]," ",lst_lprpnp_essence[[#This Row],[espece]])</f>
        <v>Abies procera</v>
      </c>
      <c r="E7" t="str">
        <f>_xlfn.CONCAT(lst_lprpnp_essence[[#This Row],[nomlatin]]," (",lst_lprpnp_essence[[#This Row],[nomfrancais]],")")</f>
        <v>Abies procera (Sapin noble)</v>
      </c>
      <c r="F7" s="2">
        <v>3</v>
      </c>
      <c r="G7" s="2">
        <v>1</v>
      </c>
      <c r="H7" s="3">
        <v>4</v>
      </c>
      <c r="I7" s="2" t="str" cm="1">
        <f t="array" ref="I7">_xlfn.IFS(lst_lprpnp_essence[[#This Row],[note]]&gt;6,"A",lst_lprpnp_essence[[#This Row],[note]]&gt;3,"B",lst_lprpnp_essence[[#This Row],[note]]&gt;1,"C")</f>
        <v>B</v>
      </c>
      <c r="K7">
        <f>LEN(lst_lprpnp_essence[[#This Row],[libelle]])</f>
        <v>27</v>
      </c>
    </row>
    <row r="8" spans="1:11" x14ac:dyDescent="0.3">
      <c r="A8" t="s">
        <v>13</v>
      </c>
      <c r="B8" t="s">
        <v>14</v>
      </c>
      <c r="C8" t="s">
        <v>15</v>
      </c>
      <c r="D8" t="str">
        <f>_xlfn.CONCAT(lst_lprpnp_essence[[#This Row],[genre]]," ",lst_lprpnp_essence[[#This Row],[espece]])</f>
        <v>Acer buergerianum</v>
      </c>
      <c r="E8" t="str">
        <f>_xlfn.CONCAT(lst_lprpnp_essence[[#This Row],[nomlatin]]," (",lst_lprpnp_essence[[#This Row],[nomfrancais]],")")</f>
        <v>Acer buergerianum (Erable trident)</v>
      </c>
      <c r="F8" s="2">
        <v>3</v>
      </c>
      <c r="G8" s="2">
        <v>1</v>
      </c>
      <c r="H8" s="3">
        <v>4</v>
      </c>
      <c r="I8" s="2" t="str" cm="1">
        <f t="array" ref="I8">_xlfn.IFS(lst_lprpnp_essence[[#This Row],[note]]&gt;6,"A",lst_lprpnp_essence[[#This Row],[note]]&gt;3,"B",lst_lprpnp_essence[[#This Row],[note]]&gt;1,"C")</f>
        <v>B</v>
      </c>
      <c r="K8">
        <f>LEN(lst_lprpnp_essence[[#This Row],[libelle]])</f>
        <v>34</v>
      </c>
    </row>
    <row r="9" spans="1:11" x14ac:dyDescent="0.3">
      <c r="A9" t="s">
        <v>13</v>
      </c>
      <c r="B9" t="s">
        <v>16</v>
      </c>
      <c r="C9" t="s">
        <v>17</v>
      </c>
      <c r="D9" t="str">
        <f>_xlfn.CONCAT(lst_lprpnp_essence[[#This Row],[genre]]," ",lst_lprpnp_essence[[#This Row],[espece]])</f>
        <v>Acer campestre</v>
      </c>
      <c r="E9" t="str">
        <f>_xlfn.CONCAT(lst_lprpnp_essence[[#This Row],[nomlatin]]," (",lst_lprpnp_essence[[#This Row],[nomfrancais]],")")</f>
        <v>Acer campestre (Erable champêtre)</v>
      </c>
      <c r="F9" s="2">
        <v>3</v>
      </c>
      <c r="G9" s="2">
        <v>5</v>
      </c>
      <c r="H9" s="3">
        <v>8</v>
      </c>
      <c r="I9" s="2" t="str" cm="1">
        <f t="array" ref="I9">_xlfn.IFS(lst_lprpnp_essence[[#This Row],[note]]&gt;6,"A",lst_lprpnp_essence[[#This Row],[note]]&gt;3,"B",lst_lprpnp_essence[[#This Row],[note]]&gt;1,"C")</f>
        <v>A</v>
      </c>
      <c r="K9">
        <f>LEN(lst_lprpnp_essence[[#This Row],[libelle]])</f>
        <v>33</v>
      </c>
    </row>
    <row r="10" spans="1:11" x14ac:dyDescent="0.3">
      <c r="A10" t="s">
        <v>13</v>
      </c>
      <c r="B10" t="s">
        <v>18</v>
      </c>
      <c r="C10" t="s">
        <v>19</v>
      </c>
      <c r="D10" t="str">
        <f>_xlfn.CONCAT(lst_lprpnp_essence[[#This Row],[genre]]," ",lst_lprpnp_essence[[#This Row],[espece]])</f>
        <v>Acer cappadocicum</v>
      </c>
      <c r="E10" t="str">
        <f>_xlfn.CONCAT(lst_lprpnp_essence[[#This Row],[nomlatin]]," (",lst_lprpnp_essence[[#This Row],[nomfrancais]],")")</f>
        <v>Acer cappadocicum (Erable de Cappadoce)</v>
      </c>
      <c r="F10" s="2">
        <v>4</v>
      </c>
      <c r="G10" s="2">
        <v>1</v>
      </c>
      <c r="H10" s="3">
        <v>5</v>
      </c>
      <c r="I10" s="2" t="str" cm="1">
        <f t="array" ref="I10">_xlfn.IFS(lst_lprpnp_essence[[#This Row],[note]]&gt;6,"A",lst_lprpnp_essence[[#This Row],[note]]&gt;3,"B",lst_lprpnp_essence[[#This Row],[note]]&gt;1,"C")</f>
        <v>B</v>
      </c>
      <c r="K10">
        <f>LEN(lst_lprpnp_essence[[#This Row],[libelle]])</f>
        <v>39</v>
      </c>
    </row>
    <row r="11" spans="1:11" x14ac:dyDescent="0.3">
      <c r="A11" t="s">
        <v>13</v>
      </c>
      <c r="B11" t="s">
        <v>20</v>
      </c>
      <c r="C11" t="s">
        <v>21</v>
      </c>
      <c r="D11" t="str">
        <f>_xlfn.CONCAT(lst_lprpnp_essence[[#This Row],[genre]]," ",lst_lprpnp_essence[[#This Row],[espece]])</f>
        <v>Acer davidii</v>
      </c>
      <c r="E11" t="str">
        <f>_xlfn.CONCAT(lst_lprpnp_essence[[#This Row],[nomlatin]]," (",lst_lprpnp_essence[[#This Row],[nomfrancais]],")")</f>
        <v>Acer davidii (Erable du Père David)</v>
      </c>
      <c r="F11" s="2">
        <v>3</v>
      </c>
      <c r="G11" s="2">
        <v>1</v>
      </c>
      <c r="H11" s="3">
        <v>4</v>
      </c>
      <c r="I11" s="2" t="str" cm="1">
        <f t="array" ref="I11">_xlfn.IFS(lst_lprpnp_essence[[#This Row],[note]]&gt;6,"A",lst_lprpnp_essence[[#This Row],[note]]&gt;3,"B",lst_lprpnp_essence[[#This Row],[note]]&gt;1,"C")</f>
        <v>B</v>
      </c>
      <c r="K11">
        <f>LEN(lst_lprpnp_essence[[#This Row],[libelle]])</f>
        <v>35</v>
      </c>
    </row>
    <row r="12" spans="1:11" x14ac:dyDescent="0.3">
      <c r="A12" t="s">
        <v>13</v>
      </c>
      <c r="B12" t="s">
        <v>22</v>
      </c>
      <c r="C12" t="s">
        <v>23</v>
      </c>
      <c r="D12" t="str">
        <f>_xlfn.CONCAT(lst_lprpnp_essence[[#This Row],[genre]]," ",lst_lprpnp_essence[[#This Row],[espece]])</f>
        <v>Acer freemanii (x)</v>
      </c>
      <c r="E12" t="str">
        <f>_xlfn.CONCAT(lst_lprpnp_essence[[#This Row],[nomlatin]]," (",lst_lprpnp_essence[[#This Row],[nomfrancais]],")")</f>
        <v>Acer freemanii (x) (Erable de Freeman)</v>
      </c>
      <c r="F12" s="2">
        <v>3</v>
      </c>
      <c r="G12" s="2">
        <v>1</v>
      </c>
      <c r="H12" s="3">
        <v>4</v>
      </c>
      <c r="I12" s="2" t="str" cm="1">
        <f t="array" ref="I12">_xlfn.IFS(lst_lprpnp_essence[[#This Row],[note]]&gt;6,"A",lst_lprpnp_essence[[#This Row],[note]]&gt;3,"B",lst_lprpnp_essence[[#This Row],[note]]&gt;1,"C")</f>
        <v>B</v>
      </c>
      <c r="K12">
        <f>LEN(lst_lprpnp_essence[[#This Row],[libelle]])</f>
        <v>38</v>
      </c>
    </row>
    <row r="13" spans="1:11" x14ac:dyDescent="0.3">
      <c r="A13" t="s">
        <v>13</v>
      </c>
      <c r="B13" t="s">
        <v>24</v>
      </c>
      <c r="C13" t="s">
        <v>25</v>
      </c>
      <c r="D13" t="str">
        <f>_xlfn.CONCAT(lst_lprpnp_essence[[#This Row],[genre]]," ",lst_lprpnp_essence[[#This Row],[espece]])</f>
        <v>Acer griseum</v>
      </c>
      <c r="E13" t="str">
        <f>_xlfn.CONCAT(lst_lprpnp_essence[[#This Row],[nomlatin]]," (",lst_lprpnp_essence[[#This Row],[nomfrancais]],")")</f>
        <v>Acer griseum (Erable à écorce de papier)</v>
      </c>
      <c r="F13" s="2">
        <v>3</v>
      </c>
      <c r="G13" s="2">
        <v>1</v>
      </c>
      <c r="H13" s="3">
        <v>4</v>
      </c>
      <c r="I13" s="2" t="str" cm="1">
        <f t="array" ref="I13">_xlfn.IFS(lst_lprpnp_essence[[#This Row],[note]]&gt;6,"A",lst_lprpnp_essence[[#This Row],[note]]&gt;3,"B",lst_lprpnp_essence[[#This Row],[note]]&gt;1,"C")</f>
        <v>B</v>
      </c>
      <c r="K13">
        <f>LEN(lst_lprpnp_essence[[#This Row],[libelle]])</f>
        <v>40</v>
      </c>
    </row>
    <row r="14" spans="1:11" x14ac:dyDescent="0.3">
      <c r="A14" t="s">
        <v>13</v>
      </c>
      <c r="B14" t="s">
        <v>26</v>
      </c>
      <c r="C14" t="s">
        <v>27</v>
      </c>
      <c r="D14" t="str">
        <f>_xlfn.CONCAT(lst_lprpnp_essence[[#This Row],[genre]]," ",lst_lprpnp_essence[[#This Row],[espece]])</f>
        <v>Acer lobelli</v>
      </c>
      <c r="E14" t="str">
        <f>_xlfn.CONCAT(lst_lprpnp_essence[[#This Row],[nomlatin]]," (",lst_lprpnp_essence[[#This Row],[nomfrancais]],")")</f>
        <v>Acer lobelli (Erable plane (synonyme))</v>
      </c>
      <c r="F14" s="2">
        <v>4</v>
      </c>
      <c r="G14" s="2">
        <v>1</v>
      </c>
      <c r="H14" s="3">
        <v>5</v>
      </c>
      <c r="I14" s="2" t="str" cm="1">
        <f t="array" ref="I14">_xlfn.IFS(lst_lprpnp_essence[[#This Row],[note]]&gt;6,"A",lst_lprpnp_essence[[#This Row],[note]]&gt;3,"B",lst_lprpnp_essence[[#This Row],[note]]&gt;1,"C")</f>
        <v>B</v>
      </c>
      <c r="K14">
        <f>LEN(lst_lprpnp_essence[[#This Row],[libelle]])</f>
        <v>38</v>
      </c>
    </row>
    <row r="15" spans="1:11" x14ac:dyDescent="0.3">
      <c r="A15" t="s">
        <v>13</v>
      </c>
      <c r="B15" t="s">
        <v>28</v>
      </c>
      <c r="C15" t="s">
        <v>29</v>
      </c>
      <c r="D15" t="str">
        <f>_xlfn.CONCAT(lst_lprpnp_essence[[#This Row],[genre]]," ",lst_lprpnp_essence[[#This Row],[espece]])</f>
        <v>Acer monspessulanum</v>
      </c>
      <c r="E15" t="str">
        <f>_xlfn.CONCAT(lst_lprpnp_essence[[#This Row],[nomlatin]]," (",lst_lprpnp_essence[[#This Row],[nomfrancais]],")")</f>
        <v>Acer monspessulanum (Erable de Montpellier)</v>
      </c>
      <c r="F15" s="2">
        <v>4</v>
      </c>
      <c r="G15" s="2">
        <v>1</v>
      </c>
      <c r="H15" s="3">
        <v>5</v>
      </c>
      <c r="I15" s="2" t="str" cm="1">
        <f t="array" ref="I15">_xlfn.IFS(lst_lprpnp_essence[[#This Row],[note]]&gt;6,"A",lst_lprpnp_essence[[#This Row],[note]]&gt;3,"B",lst_lprpnp_essence[[#This Row],[note]]&gt;1,"C")</f>
        <v>B</v>
      </c>
      <c r="K15">
        <f>LEN(lst_lprpnp_essence[[#This Row],[libelle]])</f>
        <v>43</v>
      </c>
    </row>
    <row r="16" spans="1:11" x14ac:dyDescent="0.3">
      <c r="A16" t="s">
        <v>13</v>
      </c>
      <c r="B16" t="s">
        <v>30</v>
      </c>
      <c r="C16" t="s">
        <v>31</v>
      </c>
      <c r="D16" t="str">
        <f>_xlfn.CONCAT(lst_lprpnp_essence[[#This Row],[genre]]," ",lst_lprpnp_essence[[#This Row],[espece]])</f>
        <v>Acer opalus</v>
      </c>
      <c r="E16" t="str">
        <f>_xlfn.CONCAT(lst_lprpnp_essence[[#This Row],[nomlatin]]," (",lst_lprpnp_essence[[#This Row],[nomfrancais]],")")</f>
        <v>Acer opalus (Erable à feuilles d'Obier)</v>
      </c>
      <c r="F16" s="2">
        <v>4</v>
      </c>
      <c r="G16" s="2">
        <v>1</v>
      </c>
      <c r="H16" s="3">
        <v>5</v>
      </c>
      <c r="I16" s="2" t="str" cm="1">
        <f t="array" ref="I16">_xlfn.IFS(lst_lprpnp_essence[[#This Row],[note]]&gt;6,"A",lst_lprpnp_essence[[#This Row],[note]]&gt;3,"B",lst_lprpnp_essence[[#This Row],[note]]&gt;1,"C")</f>
        <v>B</v>
      </c>
      <c r="K16">
        <f>LEN(lst_lprpnp_essence[[#This Row],[libelle]])</f>
        <v>39</v>
      </c>
    </row>
    <row r="17" spans="1:11" x14ac:dyDescent="0.3">
      <c r="A17" t="s">
        <v>13</v>
      </c>
      <c r="B17" t="s">
        <v>32</v>
      </c>
      <c r="C17" t="s">
        <v>33</v>
      </c>
      <c r="D17" t="str">
        <f>_xlfn.CONCAT(lst_lprpnp_essence[[#This Row],[genre]]," ",lst_lprpnp_essence[[#This Row],[espece]])</f>
        <v>Acer platanoïdes</v>
      </c>
      <c r="E17" t="str">
        <f>_xlfn.CONCAT(lst_lprpnp_essence[[#This Row],[nomlatin]]," (",lst_lprpnp_essence[[#This Row],[nomfrancais]],")")</f>
        <v>Acer platanoïdes (Erable plane)</v>
      </c>
      <c r="F17" s="2">
        <v>3</v>
      </c>
      <c r="G17" s="2">
        <v>4</v>
      </c>
      <c r="H17" s="3">
        <v>7</v>
      </c>
      <c r="I17" s="2" t="str" cm="1">
        <f t="array" ref="I17">_xlfn.IFS(lst_lprpnp_essence[[#This Row],[note]]&gt;6,"A",lst_lprpnp_essence[[#This Row],[note]]&gt;3,"B",lst_lprpnp_essence[[#This Row],[note]]&gt;1,"C")</f>
        <v>A</v>
      </c>
      <c r="K17">
        <f>LEN(lst_lprpnp_essence[[#This Row],[libelle]])</f>
        <v>31</v>
      </c>
    </row>
    <row r="18" spans="1:11" x14ac:dyDescent="0.3">
      <c r="A18" t="s">
        <v>13</v>
      </c>
      <c r="B18" t="s">
        <v>34</v>
      </c>
      <c r="C18" t="s">
        <v>35</v>
      </c>
      <c r="D18" t="str">
        <f>_xlfn.CONCAT(lst_lprpnp_essence[[#This Row],[genre]]," ",lst_lprpnp_essence[[#This Row],[espece]])</f>
        <v>Acer pseudoplatanus</v>
      </c>
      <c r="E18" t="str">
        <f>_xlfn.CONCAT(lst_lprpnp_essence[[#This Row],[nomlatin]]," (",lst_lprpnp_essence[[#This Row],[nomfrancais]],")")</f>
        <v>Acer pseudoplatanus (Erable sycomore)</v>
      </c>
      <c r="F18" s="2">
        <v>3</v>
      </c>
      <c r="G18" s="2">
        <v>5</v>
      </c>
      <c r="H18" s="3">
        <v>8</v>
      </c>
      <c r="I18" s="2" t="str" cm="1">
        <f t="array" ref="I18">_xlfn.IFS(lst_lprpnp_essence[[#This Row],[note]]&gt;6,"A",lst_lprpnp_essence[[#This Row],[note]]&gt;3,"B",lst_lprpnp_essence[[#This Row],[note]]&gt;1,"C")</f>
        <v>A</v>
      </c>
      <c r="K18">
        <f>LEN(lst_lprpnp_essence[[#This Row],[libelle]])</f>
        <v>37</v>
      </c>
    </row>
    <row r="19" spans="1:11" x14ac:dyDescent="0.3">
      <c r="A19" t="s">
        <v>13</v>
      </c>
      <c r="B19" t="s">
        <v>36</v>
      </c>
      <c r="C19" t="s">
        <v>37</v>
      </c>
      <c r="D19" t="str">
        <f>_xlfn.CONCAT(lst_lprpnp_essence[[#This Row],[genre]]," ",lst_lprpnp_essence[[#This Row],[espece]])</f>
        <v>Acer rubrum</v>
      </c>
      <c r="E19" t="str">
        <f>_xlfn.CONCAT(lst_lprpnp_essence[[#This Row],[nomlatin]]," (",lst_lprpnp_essence[[#This Row],[nomfrancais]],")")</f>
        <v>Acer rubrum (Erable rouge)</v>
      </c>
      <c r="F19" s="2">
        <v>2</v>
      </c>
      <c r="G19" s="2">
        <v>1</v>
      </c>
      <c r="H19" s="3">
        <v>3</v>
      </c>
      <c r="I19" s="2" t="str" cm="1">
        <f t="array" ref="I19">_xlfn.IFS(lst_lprpnp_essence[[#This Row],[note]]&gt;6,"A",lst_lprpnp_essence[[#This Row],[note]]&gt;3,"B",lst_lprpnp_essence[[#This Row],[note]]&gt;1,"C")</f>
        <v>C</v>
      </c>
      <c r="K19">
        <f>LEN(lst_lprpnp_essence[[#This Row],[libelle]])</f>
        <v>26</v>
      </c>
    </row>
    <row r="20" spans="1:11" x14ac:dyDescent="0.3">
      <c r="A20" t="s">
        <v>13</v>
      </c>
      <c r="B20" t="s">
        <v>38</v>
      </c>
      <c r="C20" t="s">
        <v>39</v>
      </c>
      <c r="D20" t="str">
        <f>_xlfn.CONCAT(lst_lprpnp_essence[[#This Row],[genre]]," ",lst_lprpnp_essence[[#This Row],[espece]])</f>
        <v>Acer rufinerve</v>
      </c>
      <c r="E20" t="str">
        <f>_xlfn.CONCAT(lst_lprpnp_essence[[#This Row],[nomlatin]]," (",lst_lprpnp_essence[[#This Row],[nomfrancais]],")")</f>
        <v>Acer rufinerve (Erable à feuilles de vigne)</v>
      </c>
      <c r="F20" s="2">
        <v>2</v>
      </c>
      <c r="G20" s="2">
        <v>1</v>
      </c>
      <c r="H20" s="3">
        <v>3</v>
      </c>
      <c r="I20" s="2" t="str" cm="1">
        <f t="array" ref="I20">_xlfn.IFS(lst_lprpnp_essence[[#This Row],[note]]&gt;6,"A",lst_lprpnp_essence[[#This Row],[note]]&gt;3,"B",lst_lprpnp_essence[[#This Row],[note]]&gt;1,"C")</f>
        <v>C</v>
      </c>
      <c r="K20">
        <f>LEN(lst_lprpnp_essence[[#This Row],[libelle]])</f>
        <v>43</v>
      </c>
    </row>
    <row r="21" spans="1:11" x14ac:dyDescent="0.3">
      <c r="A21" t="s">
        <v>13</v>
      </c>
      <c r="B21" t="s">
        <v>40</v>
      </c>
      <c r="C21" t="s">
        <v>41</v>
      </c>
      <c r="D21" t="str">
        <f>_xlfn.CONCAT(lst_lprpnp_essence[[#This Row],[genre]]," ",lst_lprpnp_essence[[#This Row],[espece]])</f>
        <v>Acer saccharinum</v>
      </c>
      <c r="E21" t="str">
        <f>_xlfn.CONCAT(lst_lprpnp_essence[[#This Row],[nomlatin]]," (",lst_lprpnp_essence[[#This Row],[nomfrancais]],")")</f>
        <v>Acer saccharinum (Erable argenté)</v>
      </c>
      <c r="F21" s="2">
        <v>2</v>
      </c>
      <c r="G21" s="2">
        <v>1</v>
      </c>
      <c r="H21" s="3">
        <v>3</v>
      </c>
      <c r="I21" s="2" t="str" cm="1">
        <f t="array" ref="I21">_xlfn.IFS(lst_lprpnp_essence[[#This Row],[note]]&gt;6,"A",lst_lprpnp_essence[[#This Row],[note]]&gt;3,"B",lst_lprpnp_essence[[#This Row],[note]]&gt;1,"C")</f>
        <v>C</v>
      </c>
      <c r="K21">
        <f>LEN(lst_lprpnp_essence[[#This Row],[libelle]])</f>
        <v>33</v>
      </c>
    </row>
    <row r="22" spans="1:11" x14ac:dyDescent="0.3">
      <c r="A22" t="s">
        <v>13</v>
      </c>
      <c r="B22" t="s">
        <v>42</v>
      </c>
      <c r="C22" t="s">
        <v>43</v>
      </c>
      <c r="D22" t="str">
        <f>_xlfn.CONCAT(lst_lprpnp_essence[[#This Row],[genre]]," ",lst_lprpnp_essence[[#This Row],[espece]])</f>
        <v>Acer tataricum</v>
      </c>
      <c r="E22" t="str">
        <f>_xlfn.CONCAT(lst_lprpnp_essence[[#This Row],[nomlatin]]," (",lst_lprpnp_essence[[#This Row],[nomfrancais]],")")</f>
        <v>Acer tataricum (Erable de Tartarie)</v>
      </c>
      <c r="F22" s="2">
        <v>3</v>
      </c>
      <c r="G22" s="2">
        <v>1</v>
      </c>
      <c r="H22" s="3">
        <v>4</v>
      </c>
      <c r="I22" s="2" t="str" cm="1">
        <f t="array" ref="I22">_xlfn.IFS(lst_lprpnp_essence[[#This Row],[note]]&gt;6,"A",lst_lprpnp_essence[[#This Row],[note]]&gt;3,"B",lst_lprpnp_essence[[#This Row],[note]]&gt;1,"C")</f>
        <v>B</v>
      </c>
      <c r="K22">
        <f>LEN(lst_lprpnp_essence[[#This Row],[libelle]])</f>
        <v>35</v>
      </c>
    </row>
    <row r="23" spans="1:11" x14ac:dyDescent="0.3">
      <c r="A23" t="s">
        <v>13</v>
      </c>
      <c r="B23" t="s">
        <v>44</v>
      </c>
      <c r="C23" t="s">
        <v>45</v>
      </c>
      <c r="D23" t="str">
        <f>_xlfn.CONCAT(lst_lprpnp_essence[[#This Row],[genre]]," ",lst_lprpnp_essence[[#This Row],[espece]])</f>
        <v>Acer triflorum</v>
      </c>
      <c r="E23" t="str">
        <f>_xlfn.CONCAT(lst_lprpnp_essence[[#This Row],[nomlatin]]," (",lst_lprpnp_essence[[#This Row],[nomfrancais]],")")</f>
        <v>Acer triflorum (Erable à trois fleurs)</v>
      </c>
      <c r="F23" s="2">
        <v>2</v>
      </c>
      <c r="G23" s="2">
        <v>1</v>
      </c>
      <c r="H23" s="3">
        <v>3</v>
      </c>
      <c r="I23" s="2" t="str" cm="1">
        <f t="array" ref="I23">_xlfn.IFS(lst_lprpnp_essence[[#This Row],[note]]&gt;6,"A",lst_lprpnp_essence[[#This Row],[note]]&gt;3,"B",lst_lprpnp_essence[[#This Row],[note]]&gt;1,"C")</f>
        <v>C</v>
      </c>
      <c r="K23">
        <f>LEN(lst_lprpnp_essence[[#This Row],[libelle]])</f>
        <v>38</v>
      </c>
    </row>
    <row r="24" spans="1:11" x14ac:dyDescent="0.3">
      <c r="A24" t="s">
        <v>13</v>
      </c>
      <c r="B24" t="s">
        <v>46</v>
      </c>
      <c r="C24" t="s">
        <v>47</v>
      </c>
      <c r="D24" t="str">
        <f>_xlfn.CONCAT(lst_lprpnp_essence[[#This Row],[genre]]," ",lst_lprpnp_essence[[#This Row],[espece]])</f>
        <v>Acer velutinum</v>
      </c>
      <c r="E24" t="str">
        <f>_xlfn.CONCAT(lst_lprpnp_essence[[#This Row],[nomlatin]]," (",lst_lprpnp_essence[[#This Row],[nomfrancais]],")")</f>
        <v>Acer velutinum (Erable d'Asie)</v>
      </c>
      <c r="F24" s="2">
        <v>4</v>
      </c>
      <c r="G24" s="2">
        <v>1</v>
      </c>
      <c r="H24" s="3">
        <v>5</v>
      </c>
      <c r="I24" s="2" t="str" cm="1">
        <f t="array" ref="I24">_xlfn.IFS(lst_lprpnp_essence[[#This Row],[note]]&gt;6,"A",lst_lprpnp_essence[[#This Row],[note]]&gt;3,"B",lst_lprpnp_essence[[#This Row],[note]]&gt;1,"C")</f>
        <v>B</v>
      </c>
      <c r="K24">
        <f>LEN(lst_lprpnp_essence[[#This Row],[libelle]])</f>
        <v>30</v>
      </c>
    </row>
    <row r="25" spans="1:11" x14ac:dyDescent="0.3">
      <c r="A25" t="s">
        <v>48</v>
      </c>
      <c r="B25" t="s">
        <v>49</v>
      </c>
      <c r="C25" t="s">
        <v>50</v>
      </c>
      <c r="D25" t="str">
        <f>_xlfn.CONCAT(lst_lprpnp_essence[[#This Row],[genre]]," ",lst_lprpnp_essence[[#This Row],[espece]])</f>
        <v>Aesculus carnea (x)</v>
      </c>
      <c r="E25" t="str">
        <f>_xlfn.CONCAT(lst_lprpnp_essence[[#This Row],[nomlatin]]," (",lst_lprpnp_essence[[#This Row],[nomfrancais]],")")</f>
        <v>Aesculus carnea (x) (Marronnier à fleurs rouges)</v>
      </c>
      <c r="F25" s="2">
        <v>3</v>
      </c>
      <c r="G25" s="2">
        <v>1</v>
      </c>
      <c r="H25" s="3">
        <v>4</v>
      </c>
      <c r="I25" s="2" t="str" cm="1">
        <f t="array" ref="I25">_xlfn.IFS(lst_lprpnp_essence[[#This Row],[note]]&gt;6,"A",lst_lprpnp_essence[[#This Row],[note]]&gt;3,"B",lst_lprpnp_essence[[#This Row],[note]]&gt;1,"C")</f>
        <v>B</v>
      </c>
      <c r="K25">
        <f>LEN(lst_lprpnp_essence[[#This Row],[libelle]])</f>
        <v>48</v>
      </c>
    </row>
    <row r="26" spans="1:11" x14ac:dyDescent="0.3">
      <c r="A26" t="s">
        <v>48</v>
      </c>
      <c r="B26" t="s">
        <v>51</v>
      </c>
      <c r="C26" t="s">
        <v>52</v>
      </c>
      <c r="D26" t="str">
        <f>_xlfn.CONCAT(lst_lprpnp_essence[[#This Row],[genre]]," ",lst_lprpnp_essence[[#This Row],[espece]])</f>
        <v>Aesculus flava</v>
      </c>
      <c r="E26" t="str">
        <f>_xlfn.CONCAT(lst_lprpnp_essence[[#This Row],[nomlatin]]," (",lst_lprpnp_essence[[#This Row],[nomfrancais]],")")</f>
        <v>Aesculus flava (Pavier jaune)</v>
      </c>
      <c r="F26" s="2">
        <v>3</v>
      </c>
      <c r="G26" s="2">
        <v>1</v>
      </c>
      <c r="H26" s="3">
        <v>4</v>
      </c>
      <c r="I26" s="2" t="str" cm="1">
        <f t="array" ref="I26">_xlfn.IFS(lst_lprpnp_essence[[#This Row],[note]]&gt;6,"A",lst_lprpnp_essence[[#This Row],[note]]&gt;3,"B",lst_lprpnp_essence[[#This Row],[note]]&gt;1,"C")</f>
        <v>B</v>
      </c>
      <c r="K26">
        <f>LEN(lst_lprpnp_essence[[#This Row],[libelle]])</f>
        <v>29</v>
      </c>
    </row>
    <row r="27" spans="1:11" x14ac:dyDescent="0.3">
      <c r="A27" t="s">
        <v>48</v>
      </c>
      <c r="B27" t="s">
        <v>53</v>
      </c>
      <c r="C27" t="s">
        <v>54</v>
      </c>
      <c r="D27" t="str">
        <f>_xlfn.CONCAT(lst_lprpnp_essence[[#This Row],[genre]]," ",lst_lprpnp_essence[[#This Row],[espece]])</f>
        <v>Aesculus hippocastanum</v>
      </c>
      <c r="E27" t="str">
        <f>_xlfn.CONCAT(lst_lprpnp_essence[[#This Row],[nomlatin]]," (",lst_lprpnp_essence[[#This Row],[nomfrancais]],")")</f>
        <v>Aesculus hippocastanum (Marronnier d'Inde)</v>
      </c>
      <c r="F27" s="2">
        <v>3</v>
      </c>
      <c r="G27" s="2">
        <v>1</v>
      </c>
      <c r="H27" s="3">
        <v>4</v>
      </c>
      <c r="I27" s="2" t="str" cm="1">
        <f t="array" ref="I27">_xlfn.IFS(lst_lprpnp_essence[[#This Row],[note]]&gt;6,"A",lst_lprpnp_essence[[#This Row],[note]]&gt;3,"B",lst_lprpnp_essence[[#This Row],[note]]&gt;1,"C")</f>
        <v>B</v>
      </c>
      <c r="K27">
        <f>LEN(lst_lprpnp_essence[[#This Row],[libelle]])</f>
        <v>42</v>
      </c>
    </row>
    <row r="28" spans="1:11" x14ac:dyDescent="0.3">
      <c r="A28" t="s">
        <v>48</v>
      </c>
      <c r="B28" t="s">
        <v>55</v>
      </c>
      <c r="C28" t="s">
        <v>56</v>
      </c>
      <c r="D28" t="str">
        <f>_xlfn.CONCAT(lst_lprpnp_essence[[#This Row],[genre]]," ",lst_lprpnp_essence[[#This Row],[espece]])</f>
        <v>Aesculus parviflora</v>
      </c>
      <c r="E28" t="str">
        <f>_xlfn.CONCAT(lst_lprpnp_essence[[#This Row],[nomlatin]]," (",lst_lprpnp_essence[[#This Row],[nomfrancais]],")")</f>
        <v>Aesculus parviflora (Pavier blanc)</v>
      </c>
      <c r="F28" s="2">
        <v>3</v>
      </c>
      <c r="G28" s="2">
        <v>1</v>
      </c>
      <c r="H28" s="3">
        <v>4</v>
      </c>
      <c r="I28" s="2" t="str" cm="1">
        <f t="array" ref="I28">_xlfn.IFS(lst_lprpnp_essence[[#This Row],[note]]&gt;6,"A",lst_lprpnp_essence[[#This Row],[note]]&gt;3,"B",lst_lprpnp_essence[[#This Row],[note]]&gt;1,"C")</f>
        <v>B</v>
      </c>
      <c r="K28">
        <f>LEN(lst_lprpnp_essence[[#This Row],[libelle]])</f>
        <v>34</v>
      </c>
    </row>
    <row r="29" spans="1:11" x14ac:dyDescent="0.3">
      <c r="A29" t="s">
        <v>48</v>
      </c>
      <c r="B29" t="s">
        <v>57</v>
      </c>
      <c r="C29" t="s">
        <v>58</v>
      </c>
      <c r="D29" t="str">
        <f>_xlfn.CONCAT(lst_lprpnp_essence[[#This Row],[genre]]," ",lst_lprpnp_essence[[#This Row],[espece]])</f>
        <v>Aesculus pavia</v>
      </c>
      <c r="E29" t="str">
        <f>_xlfn.CONCAT(lst_lprpnp_essence[[#This Row],[nomlatin]]," (",lst_lprpnp_essence[[#This Row],[nomfrancais]],")")</f>
        <v>Aesculus pavia (Pavier rouge)</v>
      </c>
      <c r="F29" s="2">
        <v>3</v>
      </c>
      <c r="G29" s="2">
        <v>1</v>
      </c>
      <c r="H29" s="3">
        <v>4</v>
      </c>
      <c r="I29" s="2" t="str" cm="1">
        <f t="array" ref="I29">_xlfn.IFS(lst_lprpnp_essence[[#This Row],[note]]&gt;6,"A",lst_lprpnp_essence[[#This Row],[note]]&gt;3,"B",lst_lprpnp_essence[[#This Row],[note]]&gt;1,"C")</f>
        <v>B</v>
      </c>
      <c r="K29">
        <f>LEN(lst_lprpnp_essence[[#This Row],[libelle]])</f>
        <v>29</v>
      </c>
    </row>
    <row r="30" spans="1:11" x14ac:dyDescent="0.3">
      <c r="A30" t="s">
        <v>59</v>
      </c>
      <c r="B30" t="s">
        <v>60</v>
      </c>
      <c r="C30" t="s">
        <v>588</v>
      </c>
      <c r="D30" t="str">
        <f>_xlfn.CONCAT(lst_lprpnp_essence[[#This Row],[genre]]," ",lst_lprpnp_essence[[#This Row],[espece]])</f>
        <v>Albizia julibrissin</v>
      </c>
      <c r="E30" t="str">
        <f>_xlfn.CONCAT(lst_lprpnp_essence[[#This Row],[nomlatin]]," (",lst_lprpnp_essence[[#This Row],[nomfrancais]],")")</f>
        <v>Albizia julibrissin (Arbre à soie, Acacias de Constantinople)</v>
      </c>
      <c r="F30" s="2">
        <v>3</v>
      </c>
      <c r="G30" s="2">
        <v>1</v>
      </c>
      <c r="H30" s="3">
        <v>4</v>
      </c>
      <c r="I30" s="2" t="str" cm="1">
        <f t="array" ref="I30">_xlfn.IFS(lst_lprpnp_essence[[#This Row],[note]]&gt;6,"A",lst_lprpnp_essence[[#This Row],[note]]&gt;3,"B",lst_lprpnp_essence[[#This Row],[note]]&gt;1,"C")</f>
        <v>B</v>
      </c>
      <c r="K30">
        <f>LEN(lst_lprpnp_essence[[#This Row],[libelle]])</f>
        <v>61</v>
      </c>
    </row>
    <row r="31" spans="1:11" x14ac:dyDescent="0.3">
      <c r="A31" t="s">
        <v>61</v>
      </c>
      <c r="B31" t="s">
        <v>62</v>
      </c>
      <c r="C31" t="s">
        <v>587</v>
      </c>
      <c r="D31" t="str">
        <f>_xlfn.CONCAT(lst_lprpnp_essence[[#This Row],[genre]]," ",lst_lprpnp_essence[[#This Row],[espece]])</f>
        <v>Alnus cordata</v>
      </c>
      <c r="E31" t="str">
        <f>_xlfn.CONCAT(lst_lprpnp_essence[[#This Row],[nomlatin]]," (",lst_lprpnp_essence[[#This Row],[nomfrancais]],")")</f>
        <v>Alnus cordata (Aulne cordiforme, Aulne de Corse)</v>
      </c>
      <c r="F31" s="2">
        <v>4</v>
      </c>
      <c r="G31" s="2">
        <v>1</v>
      </c>
      <c r="H31" s="3">
        <v>5</v>
      </c>
      <c r="I31" s="2" t="str" cm="1">
        <f t="array" ref="I31">_xlfn.IFS(lst_lprpnp_essence[[#This Row],[note]]&gt;6,"A",lst_lprpnp_essence[[#This Row],[note]]&gt;3,"B",lst_lprpnp_essence[[#This Row],[note]]&gt;1,"C")</f>
        <v>B</v>
      </c>
      <c r="K31">
        <f>LEN(lst_lprpnp_essence[[#This Row],[libelle]])</f>
        <v>48</v>
      </c>
    </row>
    <row r="32" spans="1:11" x14ac:dyDescent="0.3">
      <c r="A32" t="s">
        <v>61</v>
      </c>
      <c r="B32" t="s">
        <v>63</v>
      </c>
      <c r="C32" t="s">
        <v>64</v>
      </c>
      <c r="D32" t="str">
        <f>_xlfn.CONCAT(lst_lprpnp_essence[[#This Row],[genre]]," ",lst_lprpnp_essence[[#This Row],[espece]])</f>
        <v>Alnus glutinosa</v>
      </c>
      <c r="E32" t="str">
        <f>_xlfn.CONCAT(lst_lprpnp_essence[[#This Row],[nomlatin]]," (",lst_lprpnp_essence[[#This Row],[nomfrancais]],")")</f>
        <v>Alnus glutinosa (Aulne glutineux)</v>
      </c>
      <c r="F32" s="2">
        <v>3</v>
      </c>
      <c r="G32" s="2">
        <v>3</v>
      </c>
      <c r="H32" s="3">
        <v>6</v>
      </c>
      <c r="I32" s="2" t="str" cm="1">
        <f t="array" ref="I32">_xlfn.IFS(lst_lprpnp_essence[[#This Row],[note]]&gt;6,"A",lst_lprpnp_essence[[#This Row],[note]]&gt;3,"B",lst_lprpnp_essence[[#This Row],[note]]&gt;1,"C")</f>
        <v>B</v>
      </c>
      <c r="K32">
        <f>LEN(lst_lprpnp_essence[[#This Row],[libelle]])</f>
        <v>33</v>
      </c>
    </row>
    <row r="33" spans="1:11" x14ac:dyDescent="0.3">
      <c r="A33" t="s">
        <v>61</v>
      </c>
      <c r="B33" t="s">
        <v>65</v>
      </c>
      <c r="C33" t="s">
        <v>66</v>
      </c>
      <c r="D33" t="str">
        <f>_xlfn.CONCAT(lst_lprpnp_essence[[#This Row],[genre]]," ",lst_lprpnp_essence[[#This Row],[espece]])</f>
        <v>Alnus incana</v>
      </c>
      <c r="E33" t="str">
        <f>_xlfn.CONCAT(lst_lprpnp_essence[[#This Row],[nomlatin]]," (",lst_lprpnp_essence[[#This Row],[nomfrancais]],")")</f>
        <v>Alnus incana (Aulne blanc)</v>
      </c>
      <c r="F33" s="2">
        <v>2</v>
      </c>
      <c r="G33" s="2">
        <v>4</v>
      </c>
      <c r="H33" s="3">
        <v>6</v>
      </c>
      <c r="I33" s="2" t="str" cm="1">
        <f t="array" ref="I33">_xlfn.IFS(lst_lprpnp_essence[[#This Row],[note]]&gt;6,"A",lst_lprpnp_essence[[#This Row],[note]]&gt;3,"B",lst_lprpnp_essence[[#This Row],[note]]&gt;1,"C")</f>
        <v>B</v>
      </c>
      <c r="K33">
        <f>LEN(lst_lprpnp_essence[[#This Row],[libelle]])</f>
        <v>26</v>
      </c>
    </row>
    <row r="34" spans="1:11" x14ac:dyDescent="0.3">
      <c r="A34" t="s">
        <v>61</v>
      </c>
      <c r="B34" t="s">
        <v>67</v>
      </c>
      <c r="C34" t="s">
        <v>68</v>
      </c>
      <c r="D34" t="str">
        <f>_xlfn.CONCAT(lst_lprpnp_essence[[#This Row],[genre]]," ",lst_lprpnp_essence[[#This Row],[espece]])</f>
        <v>Alnus subcordata</v>
      </c>
      <c r="E34" t="str">
        <f>_xlfn.CONCAT(lst_lprpnp_essence[[#This Row],[nomlatin]]," (",lst_lprpnp_essence[[#This Row],[nomfrancais]],")")</f>
        <v>Alnus subcordata (Aulne du Caucase)</v>
      </c>
      <c r="F34" s="2">
        <v>4</v>
      </c>
      <c r="G34" s="2">
        <v>1</v>
      </c>
      <c r="H34" s="3">
        <v>5</v>
      </c>
      <c r="I34" s="2" t="str" cm="1">
        <f t="array" ref="I34">_xlfn.IFS(lst_lprpnp_essence[[#This Row],[note]]&gt;6,"A",lst_lprpnp_essence[[#This Row],[note]]&gt;3,"B",lst_lprpnp_essence[[#This Row],[note]]&gt;1,"C")</f>
        <v>B</v>
      </c>
      <c r="K34">
        <f>LEN(lst_lprpnp_essence[[#This Row],[libelle]])</f>
        <v>35</v>
      </c>
    </row>
    <row r="35" spans="1:11" x14ac:dyDescent="0.3">
      <c r="A35" t="s">
        <v>69</v>
      </c>
      <c r="B35" t="s">
        <v>70</v>
      </c>
      <c r="C35" t="s">
        <v>71</v>
      </c>
      <c r="D35" t="str">
        <f>_xlfn.CONCAT(lst_lprpnp_essence[[#This Row],[genre]]," ",lst_lprpnp_essence[[#This Row],[espece]])</f>
        <v>Amelanchier laevis</v>
      </c>
      <c r="E35" t="str">
        <f>_xlfn.CONCAT(lst_lprpnp_essence[[#This Row],[nomlatin]]," (",lst_lprpnp_essence[[#This Row],[nomfrancais]],")")</f>
        <v>Amelanchier laevis (Amélanchier lisse)</v>
      </c>
      <c r="F35" s="2">
        <v>4</v>
      </c>
      <c r="G35" s="2">
        <v>1</v>
      </c>
      <c r="H35" s="3">
        <v>5</v>
      </c>
      <c r="I35" s="2" t="str" cm="1">
        <f t="array" ref="I35">_xlfn.IFS(lst_lprpnp_essence[[#This Row],[note]]&gt;6,"A",lst_lprpnp_essence[[#This Row],[note]]&gt;3,"B",lst_lprpnp_essence[[#This Row],[note]]&gt;1,"C")</f>
        <v>B</v>
      </c>
      <c r="K35">
        <f>LEN(lst_lprpnp_essence[[#This Row],[libelle]])</f>
        <v>38</v>
      </c>
    </row>
    <row r="36" spans="1:11" x14ac:dyDescent="0.3">
      <c r="A36" t="s">
        <v>72</v>
      </c>
      <c r="B36" t="s">
        <v>73</v>
      </c>
      <c r="C36" t="s">
        <v>74</v>
      </c>
      <c r="D36" t="str">
        <f>_xlfn.CONCAT(lst_lprpnp_essence[[#This Row],[genre]]," ",lst_lprpnp_essence[[#This Row],[espece]])</f>
        <v>Araucaria araucana</v>
      </c>
      <c r="E36" t="str">
        <f>_xlfn.CONCAT(lst_lprpnp_essence[[#This Row],[nomlatin]]," (",lst_lprpnp_essence[[#This Row],[nomfrancais]],")")</f>
        <v>Araucaria araucana (Araucaria du Chili)</v>
      </c>
      <c r="F36" s="2">
        <v>3</v>
      </c>
      <c r="G36" s="2">
        <v>1</v>
      </c>
      <c r="H36" s="3">
        <v>4</v>
      </c>
      <c r="I36" s="2" t="str" cm="1">
        <f t="array" ref="I36">_xlfn.IFS(lst_lprpnp_essence[[#This Row],[note]]&gt;6,"A",lst_lprpnp_essence[[#This Row],[note]]&gt;3,"B",lst_lprpnp_essence[[#This Row],[note]]&gt;1,"C")</f>
        <v>B</v>
      </c>
      <c r="K36">
        <f>LEN(lst_lprpnp_essence[[#This Row],[libelle]])</f>
        <v>39</v>
      </c>
    </row>
    <row r="37" spans="1:11" x14ac:dyDescent="0.3">
      <c r="A37" t="s">
        <v>75</v>
      </c>
      <c r="B37" t="s">
        <v>76</v>
      </c>
      <c r="C37" t="s">
        <v>77</v>
      </c>
      <c r="D37" t="str">
        <f>_xlfn.CONCAT(lst_lprpnp_essence[[#This Row],[genre]]," ",lst_lprpnp_essence[[#This Row],[espece]])</f>
        <v>Arbutus unedo</v>
      </c>
      <c r="E37" t="str">
        <f>_xlfn.CONCAT(lst_lprpnp_essence[[#This Row],[nomlatin]]," (",lst_lprpnp_essence[[#This Row],[nomfrancais]],")")</f>
        <v>Arbutus unedo (Arbousier)</v>
      </c>
      <c r="F37" s="2">
        <v>3</v>
      </c>
      <c r="G37" s="2">
        <v>1</v>
      </c>
      <c r="H37" s="3">
        <v>4</v>
      </c>
      <c r="I37" s="2" t="str" cm="1">
        <f t="array" ref="I37">_xlfn.IFS(lst_lprpnp_essence[[#This Row],[note]]&gt;6,"A",lst_lprpnp_essence[[#This Row],[note]]&gt;3,"B",lst_lprpnp_essence[[#This Row],[note]]&gt;1,"C")</f>
        <v>B</v>
      </c>
      <c r="K37">
        <f>LEN(lst_lprpnp_essence[[#This Row],[libelle]])</f>
        <v>25</v>
      </c>
    </row>
    <row r="38" spans="1:11" x14ac:dyDescent="0.3">
      <c r="A38" t="s">
        <v>78</v>
      </c>
      <c r="B38" t="s">
        <v>79</v>
      </c>
      <c r="C38" t="s">
        <v>80</v>
      </c>
      <c r="D38" t="str">
        <f>_xlfn.CONCAT(lst_lprpnp_essence[[#This Row],[genre]]," ",lst_lprpnp_essence[[#This Row],[espece]])</f>
        <v>Betula albosinensis</v>
      </c>
      <c r="E38" t="str">
        <f>_xlfn.CONCAT(lst_lprpnp_essence[[#This Row],[nomlatin]]," (",lst_lprpnp_essence[[#This Row],[nomfrancais]],")")</f>
        <v>Betula albosinensis (Bouleau de Chine)</v>
      </c>
      <c r="F38" s="2">
        <v>3</v>
      </c>
      <c r="G38" s="2">
        <v>1</v>
      </c>
      <c r="H38" s="3">
        <v>4</v>
      </c>
      <c r="I38" s="2" t="str" cm="1">
        <f t="array" ref="I38">_xlfn.IFS(lst_lprpnp_essence[[#This Row],[note]]&gt;6,"A",lst_lprpnp_essence[[#This Row],[note]]&gt;3,"B",lst_lprpnp_essence[[#This Row],[note]]&gt;1,"C")</f>
        <v>B</v>
      </c>
      <c r="K38">
        <f>LEN(lst_lprpnp_essence[[#This Row],[libelle]])</f>
        <v>38</v>
      </c>
    </row>
    <row r="39" spans="1:11" x14ac:dyDescent="0.3">
      <c r="A39" t="s">
        <v>78</v>
      </c>
      <c r="B39" t="s">
        <v>81</v>
      </c>
      <c r="C39" t="s">
        <v>82</v>
      </c>
      <c r="D39" t="str">
        <f>_xlfn.CONCAT(lst_lprpnp_essence[[#This Row],[genre]]," ",lst_lprpnp_essence[[#This Row],[espece]])</f>
        <v>Betula nigra</v>
      </c>
      <c r="E39" t="str">
        <f>_xlfn.CONCAT(lst_lprpnp_essence[[#This Row],[nomlatin]]," (",lst_lprpnp_essence[[#This Row],[nomfrancais]],")")</f>
        <v>Betula nigra (Bouleau noir)</v>
      </c>
      <c r="F39" s="2">
        <v>3</v>
      </c>
      <c r="G39" s="2">
        <v>1</v>
      </c>
      <c r="H39" s="3">
        <v>4</v>
      </c>
      <c r="I39" s="2" t="str" cm="1">
        <f t="array" ref="I39">_xlfn.IFS(lst_lprpnp_essence[[#This Row],[note]]&gt;6,"A",lst_lprpnp_essence[[#This Row],[note]]&gt;3,"B",lst_lprpnp_essence[[#This Row],[note]]&gt;1,"C")</f>
        <v>B</v>
      </c>
      <c r="K39">
        <f>LEN(lst_lprpnp_essence[[#This Row],[libelle]])</f>
        <v>27</v>
      </c>
    </row>
    <row r="40" spans="1:11" x14ac:dyDescent="0.3">
      <c r="A40" t="s">
        <v>78</v>
      </c>
      <c r="B40" t="s">
        <v>83</v>
      </c>
      <c r="C40" t="s">
        <v>84</v>
      </c>
      <c r="D40" t="str">
        <f>_xlfn.CONCAT(lst_lprpnp_essence[[#This Row],[genre]]," ",lst_lprpnp_essence[[#This Row],[espece]])</f>
        <v>Betula papyrifera</v>
      </c>
      <c r="E40" t="str">
        <f>_xlfn.CONCAT(lst_lprpnp_essence[[#This Row],[nomlatin]]," (",lst_lprpnp_essence[[#This Row],[nomfrancais]],")")</f>
        <v>Betula papyrifera (Bouleau à papier)</v>
      </c>
      <c r="F40" s="2">
        <v>3</v>
      </c>
      <c r="G40" s="2">
        <v>1</v>
      </c>
      <c r="H40" s="3">
        <v>4</v>
      </c>
      <c r="I40" s="2" t="str" cm="1">
        <f t="array" ref="I40">_xlfn.IFS(lst_lprpnp_essence[[#This Row],[note]]&gt;6,"A",lst_lprpnp_essence[[#This Row],[note]]&gt;3,"B",lst_lprpnp_essence[[#This Row],[note]]&gt;1,"C")</f>
        <v>B</v>
      </c>
      <c r="K40">
        <f>LEN(lst_lprpnp_essence[[#This Row],[libelle]])</f>
        <v>36</v>
      </c>
    </row>
    <row r="41" spans="1:11" x14ac:dyDescent="0.3">
      <c r="A41" t="s">
        <v>78</v>
      </c>
      <c r="B41" t="s">
        <v>85</v>
      </c>
      <c r="C41" t="s">
        <v>86</v>
      </c>
      <c r="D41" t="str">
        <f>_xlfn.CONCAT(lst_lprpnp_essence[[#This Row],[genre]]," ",lst_lprpnp_essence[[#This Row],[espece]])</f>
        <v>Betula pendula</v>
      </c>
      <c r="E41" t="str">
        <f>_xlfn.CONCAT(lst_lprpnp_essence[[#This Row],[nomlatin]]," (",lst_lprpnp_essence[[#This Row],[nomfrancais]],")")</f>
        <v>Betula pendula (Bouleau verruqueux)</v>
      </c>
      <c r="F41" s="2">
        <v>3</v>
      </c>
      <c r="G41" s="2">
        <v>4</v>
      </c>
      <c r="H41" s="3">
        <v>7</v>
      </c>
      <c r="I41" s="2" t="str" cm="1">
        <f t="array" ref="I41">_xlfn.IFS(lst_lprpnp_essence[[#This Row],[note]]&gt;6,"A",lst_lprpnp_essence[[#This Row],[note]]&gt;3,"B",lst_lprpnp_essence[[#This Row],[note]]&gt;1,"C")</f>
        <v>A</v>
      </c>
      <c r="K41">
        <f>LEN(lst_lprpnp_essence[[#This Row],[libelle]])</f>
        <v>35</v>
      </c>
    </row>
    <row r="42" spans="1:11" x14ac:dyDescent="0.3">
      <c r="A42" t="s">
        <v>78</v>
      </c>
      <c r="B42" t="s">
        <v>87</v>
      </c>
      <c r="C42" t="s">
        <v>88</v>
      </c>
      <c r="D42" t="str">
        <f>_xlfn.CONCAT(lst_lprpnp_essence[[#This Row],[genre]]," ",lst_lprpnp_essence[[#This Row],[espece]])</f>
        <v>Betula pubescens</v>
      </c>
      <c r="E42" t="str">
        <f>_xlfn.CONCAT(lst_lprpnp_essence[[#This Row],[nomlatin]]," (",lst_lprpnp_essence[[#This Row],[nomfrancais]],")")</f>
        <v>Betula pubescens (Bouleau pubescent)</v>
      </c>
      <c r="F42" s="2">
        <v>3</v>
      </c>
      <c r="G42" s="2">
        <v>4</v>
      </c>
      <c r="H42" s="3">
        <v>7</v>
      </c>
      <c r="I42" s="2" t="str" cm="1">
        <f t="array" ref="I42">_xlfn.IFS(lst_lprpnp_essence[[#This Row],[note]]&gt;6,"A",lst_lprpnp_essence[[#This Row],[note]]&gt;3,"B",lst_lprpnp_essence[[#This Row],[note]]&gt;1,"C")</f>
        <v>A</v>
      </c>
      <c r="K42">
        <f>LEN(lst_lprpnp_essence[[#This Row],[libelle]])</f>
        <v>36</v>
      </c>
    </row>
    <row r="43" spans="1:11" x14ac:dyDescent="0.3">
      <c r="A43" t="s">
        <v>78</v>
      </c>
      <c r="B43" t="s">
        <v>89</v>
      </c>
      <c r="C43" t="s">
        <v>90</v>
      </c>
      <c r="D43" t="str">
        <f>_xlfn.CONCAT(lst_lprpnp_essence[[#This Row],[genre]]," ",lst_lprpnp_essence[[#This Row],[espece]])</f>
        <v>Betula utilis</v>
      </c>
      <c r="E43" t="str">
        <f>_xlfn.CONCAT(lst_lprpnp_essence[[#This Row],[nomlatin]]," (",lst_lprpnp_essence[[#This Row],[nomfrancais]],")")</f>
        <v>Betula utilis (Bouleau de l'Himalaya)</v>
      </c>
      <c r="F43" s="2">
        <v>3</v>
      </c>
      <c r="G43" s="2">
        <v>1</v>
      </c>
      <c r="H43" s="3">
        <v>4</v>
      </c>
      <c r="I43" s="2" t="str" cm="1">
        <f t="array" ref="I43">_xlfn.IFS(lst_lprpnp_essence[[#This Row],[note]]&gt;6,"A",lst_lprpnp_essence[[#This Row],[note]]&gt;3,"B",lst_lprpnp_essence[[#This Row],[note]]&gt;1,"C")</f>
        <v>B</v>
      </c>
      <c r="K43">
        <f>LEN(lst_lprpnp_essence[[#This Row],[libelle]])</f>
        <v>37</v>
      </c>
    </row>
    <row r="44" spans="1:11" x14ac:dyDescent="0.3">
      <c r="A44" t="s">
        <v>91</v>
      </c>
      <c r="B44" t="s">
        <v>92</v>
      </c>
      <c r="C44" t="s">
        <v>93</v>
      </c>
      <c r="D44" t="str">
        <f>_xlfn.CONCAT(lst_lprpnp_essence[[#This Row],[genre]]," ",lst_lprpnp_essence[[#This Row],[espece]])</f>
        <v>Calocedrus decurrens</v>
      </c>
      <c r="E44" t="str">
        <f>_xlfn.CONCAT(lst_lprpnp_essence[[#This Row],[nomlatin]]," (",lst_lprpnp_essence[[#This Row],[nomfrancais]],")")</f>
        <v>Calocedrus decurrens (Calocèdre)</v>
      </c>
      <c r="F44" s="2">
        <v>3</v>
      </c>
      <c r="G44" s="2">
        <v>1</v>
      </c>
      <c r="H44" s="3">
        <v>4</v>
      </c>
      <c r="I44" s="2" t="str" cm="1">
        <f t="array" ref="I44">_xlfn.IFS(lst_lprpnp_essence[[#This Row],[note]]&gt;6,"A",lst_lprpnp_essence[[#This Row],[note]]&gt;3,"B",lst_lprpnp_essence[[#This Row],[note]]&gt;1,"C")</f>
        <v>B</v>
      </c>
      <c r="K44">
        <f>LEN(lst_lprpnp_essence[[#This Row],[libelle]])</f>
        <v>32</v>
      </c>
    </row>
    <row r="45" spans="1:11" x14ac:dyDescent="0.3">
      <c r="A45" t="s">
        <v>94</v>
      </c>
      <c r="B45" t="s">
        <v>95</v>
      </c>
      <c r="C45" t="s">
        <v>96</v>
      </c>
      <c r="D45" t="str">
        <f>_xlfn.CONCAT(lst_lprpnp_essence[[#This Row],[genre]]," ",lst_lprpnp_essence[[#This Row],[espece]])</f>
        <v>Carpinus betulus</v>
      </c>
      <c r="E45" t="str">
        <f>_xlfn.CONCAT(lst_lprpnp_essence[[#This Row],[nomlatin]]," (",lst_lprpnp_essence[[#This Row],[nomfrancais]],")")</f>
        <v>Carpinus betulus (Charme, charmille)</v>
      </c>
      <c r="F45" s="2">
        <v>3</v>
      </c>
      <c r="G45" s="2">
        <v>4</v>
      </c>
      <c r="H45" s="3">
        <v>7</v>
      </c>
      <c r="I45" s="2" t="str" cm="1">
        <f t="array" ref="I45">_xlfn.IFS(lst_lprpnp_essence[[#This Row],[note]]&gt;6,"A",lst_lprpnp_essence[[#This Row],[note]]&gt;3,"B",lst_lprpnp_essence[[#This Row],[note]]&gt;1,"C")</f>
        <v>A</v>
      </c>
      <c r="K45">
        <f>LEN(lst_lprpnp_essence[[#This Row],[libelle]])</f>
        <v>36</v>
      </c>
    </row>
    <row r="46" spans="1:11" x14ac:dyDescent="0.3">
      <c r="A46" t="s">
        <v>94</v>
      </c>
      <c r="B46" t="s">
        <v>97</v>
      </c>
      <c r="C46" t="s">
        <v>98</v>
      </c>
      <c r="D46" t="str">
        <f>_xlfn.CONCAT(lst_lprpnp_essence[[#This Row],[genre]]," ",lst_lprpnp_essence[[#This Row],[espece]])</f>
        <v>Carpinus orientalis</v>
      </c>
      <c r="E46" t="str">
        <f>_xlfn.CONCAT(lst_lprpnp_essence[[#This Row],[nomlatin]]," (",lst_lprpnp_essence[[#This Row],[nomfrancais]],")")</f>
        <v>Carpinus orientalis (Charme d'Orient)</v>
      </c>
      <c r="F46" s="2">
        <v>4</v>
      </c>
      <c r="G46" s="2">
        <v>1</v>
      </c>
      <c r="H46" s="3">
        <v>5</v>
      </c>
      <c r="I46" s="2" t="str" cm="1">
        <f t="array" ref="I46">_xlfn.IFS(lst_lprpnp_essence[[#This Row],[note]]&gt;6,"A",lst_lprpnp_essence[[#This Row],[note]]&gt;3,"B",lst_lprpnp_essence[[#This Row],[note]]&gt;1,"C")</f>
        <v>B</v>
      </c>
      <c r="K46">
        <f>LEN(lst_lprpnp_essence[[#This Row],[libelle]])</f>
        <v>37</v>
      </c>
    </row>
    <row r="47" spans="1:11" x14ac:dyDescent="0.3">
      <c r="A47" t="s">
        <v>99</v>
      </c>
      <c r="B47" t="s">
        <v>100</v>
      </c>
      <c r="C47" t="s">
        <v>101</v>
      </c>
      <c r="D47" t="str">
        <f>_xlfn.CONCAT(lst_lprpnp_essence[[#This Row],[genre]]," ",lst_lprpnp_essence[[#This Row],[espece]])</f>
        <v>Castanea sativa</v>
      </c>
      <c r="E47" t="str">
        <f>_xlfn.CONCAT(lst_lprpnp_essence[[#This Row],[nomlatin]]," (",lst_lprpnp_essence[[#This Row],[nomfrancais]],")")</f>
        <v>Castanea sativa (Châtaignier)</v>
      </c>
      <c r="F47" s="2">
        <v>4</v>
      </c>
      <c r="G47" s="2">
        <v>5</v>
      </c>
      <c r="H47" s="3">
        <v>9</v>
      </c>
      <c r="I47" s="2" t="str" cm="1">
        <f t="array" ref="I47">_xlfn.IFS(lst_lprpnp_essence[[#This Row],[note]]&gt;6,"A",lst_lprpnp_essence[[#This Row],[note]]&gt;3,"B",lst_lprpnp_essence[[#This Row],[note]]&gt;1,"C")</f>
        <v>A</v>
      </c>
      <c r="K47">
        <f>LEN(lst_lprpnp_essence[[#This Row],[libelle]])</f>
        <v>29</v>
      </c>
    </row>
    <row r="48" spans="1:11" x14ac:dyDescent="0.3">
      <c r="A48" t="s">
        <v>102</v>
      </c>
      <c r="B48" t="s">
        <v>103</v>
      </c>
      <c r="C48" t="s">
        <v>104</v>
      </c>
      <c r="D48" t="str">
        <f>_xlfn.CONCAT(lst_lprpnp_essence[[#This Row],[genre]]," ",lst_lprpnp_essence[[#This Row],[espece]])</f>
        <v>Cedrus atlantica</v>
      </c>
      <c r="E48" t="str">
        <f>_xlfn.CONCAT(lst_lprpnp_essence[[#This Row],[nomlatin]]," (",lst_lprpnp_essence[[#This Row],[nomfrancais]],")")</f>
        <v>Cedrus atlantica (Cèdre de l'Atlas)</v>
      </c>
      <c r="F48" s="2">
        <v>3</v>
      </c>
      <c r="G48" s="2">
        <v>1</v>
      </c>
      <c r="H48" s="3">
        <v>4</v>
      </c>
      <c r="I48" s="2" t="str" cm="1">
        <f t="array" ref="I48">_xlfn.IFS(lst_lprpnp_essence[[#This Row],[note]]&gt;6,"A",lst_lprpnp_essence[[#This Row],[note]]&gt;3,"B",lst_lprpnp_essence[[#This Row],[note]]&gt;1,"C")</f>
        <v>B</v>
      </c>
      <c r="K48">
        <f>LEN(lst_lprpnp_essence[[#This Row],[libelle]])</f>
        <v>35</v>
      </c>
    </row>
    <row r="49" spans="1:11" x14ac:dyDescent="0.3">
      <c r="A49" t="s">
        <v>102</v>
      </c>
      <c r="B49" t="s">
        <v>105</v>
      </c>
      <c r="C49" t="s">
        <v>106</v>
      </c>
      <c r="D49" t="str">
        <f>_xlfn.CONCAT(lst_lprpnp_essence[[#This Row],[genre]]," ",lst_lprpnp_essence[[#This Row],[espece]])</f>
        <v>Cedrus deodara</v>
      </c>
      <c r="E49" t="str">
        <f>_xlfn.CONCAT(lst_lprpnp_essence[[#This Row],[nomlatin]]," (",lst_lprpnp_essence[[#This Row],[nomfrancais]],")")</f>
        <v>Cedrus deodara (Cèdre de l'Himalaya)</v>
      </c>
      <c r="F49" s="2">
        <v>3</v>
      </c>
      <c r="G49" s="2">
        <v>1</v>
      </c>
      <c r="H49" s="3">
        <v>4</v>
      </c>
      <c r="I49" s="2" t="str" cm="1">
        <f t="array" ref="I49">_xlfn.IFS(lst_lprpnp_essence[[#This Row],[note]]&gt;6,"A",lst_lprpnp_essence[[#This Row],[note]]&gt;3,"B",lst_lprpnp_essence[[#This Row],[note]]&gt;1,"C")</f>
        <v>B</v>
      </c>
      <c r="K49">
        <f>LEN(lst_lprpnp_essence[[#This Row],[libelle]])</f>
        <v>36</v>
      </c>
    </row>
    <row r="50" spans="1:11" x14ac:dyDescent="0.3">
      <c r="A50" t="s">
        <v>102</v>
      </c>
      <c r="B50" t="s">
        <v>107</v>
      </c>
      <c r="C50" t="s">
        <v>108</v>
      </c>
      <c r="D50" t="str">
        <f>_xlfn.CONCAT(lst_lprpnp_essence[[#This Row],[genre]]," ",lst_lprpnp_essence[[#This Row],[espece]])</f>
        <v>Cedrus libanii</v>
      </c>
      <c r="E50" t="str">
        <f>_xlfn.CONCAT(lst_lprpnp_essence[[#This Row],[nomlatin]]," (",lst_lprpnp_essence[[#This Row],[nomfrancais]],")")</f>
        <v>Cedrus libanii (Cèdre du Liban)</v>
      </c>
      <c r="F50" s="2">
        <v>3</v>
      </c>
      <c r="G50" s="2">
        <v>1</v>
      </c>
      <c r="H50" s="3">
        <v>4</v>
      </c>
      <c r="I50" s="2" t="str" cm="1">
        <f t="array" ref="I50">_xlfn.IFS(lst_lprpnp_essence[[#This Row],[note]]&gt;6,"A",lst_lprpnp_essence[[#This Row],[note]]&gt;3,"B",lst_lprpnp_essence[[#This Row],[note]]&gt;1,"C")</f>
        <v>B</v>
      </c>
      <c r="K50">
        <f>LEN(lst_lprpnp_essence[[#This Row],[libelle]])</f>
        <v>31</v>
      </c>
    </row>
    <row r="51" spans="1:11" x14ac:dyDescent="0.3">
      <c r="A51" t="s">
        <v>109</v>
      </c>
      <c r="B51" t="s">
        <v>110</v>
      </c>
      <c r="C51" t="s">
        <v>111</v>
      </c>
      <c r="D51" t="str">
        <f>_xlfn.CONCAT(lst_lprpnp_essence[[#This Row],[genre]]," ",lst_lprpnp_essence[[#This Row],[espece]])</f>
        <v>Celtis australis</v>
      </c>
      <c r="E51" t="str">
        <f>_xlfn.CONCAT(lst_lprpnp_essence[[#This Row],[nomlatin]]," (",lst_lprpnp_essence[[#This Row],[nomfrancais]],")")</f>
        <v>Celtis australis (Micocoulier de Provence)</v>
      </c>
      <c r="F51" s="2">
        <v>4</v>
      </c>
      <c r="G51" s="2">
        <v>1</v>
      </c>
      <c r="H51" s="3">
        <v>5</v>
      </c>
      <c r="I51" s="2" t="str" cm="1">
        <f t="array" ref="I51">_xlfn.IFS(lst_lprpnp_essence[[#This Row],[note]]&gt;6,"A",lst_lprpnp_essence[[#This Row],[note]]&gt;3,"B",lst_lprpnp_essence[[#This Row],[note]]&gt;1,"C")</f>
        <v>B</v>
      </c>
      <c r="K51">
        <f>LEN(lst_lprpnp_essence[[#This Row],[libelle]])</f>
        <v>42</v>
      </c>
    </row>
    <row r="52" spans="1:11" x14ac:dyDescent="0.3">
      <c r="A52" t="s">
        <v>109</v>
      </c>
      <c r="B52" t="s">
        <v>112</v>
      </c>
      <c r="C52" t="s">
        <v>113</v>
      </c>
      <c r="D52" t="str">
        <f>_xlfn.CONCAT(lst_lprpnp_essence[[#This Row],[genre]]," ",lst_lprpnp_essence[[#This Row],[espece]])</f>
        <v>Celtis caucasica</v>
      </c>
      <c r="E52" t="str">
        <f>_xlfn.CONCAT(lst_lprpnp_essence[[#This Row],[nomlatin]]," (",lst_lprpnp_essence[[#This Row],[nomfrancais]],")")</f>
        <v>Celtis caucasica (Micocoulier du Caucase)</v>
      </c>
      <c r="F52" s="2">
        <v>4</v>
      </c>
      <c r="G52" s="2">
        <v>1</v>
      </c>
      <c r="H52" s="3">
        <v>5</v>
      </c>
      <c r="I52" s="2" t="str" cm="1">
        <f t="array" ref="I52">_xlfn.IFS(lst_lprpnp_essence[[#This Row],[note]]&gt;6,"A",lst_lprpnp_essence[[#This Row],[note]]&gt;3,"B",lst_lprpnp_essence[[#This Row],[note]]&gt;1,"C")</f>
        <v>B</v>
      </c>
      <c r="K52">
        <f>LEN(lst_lprpnp_essence[[#This Row],[libelle]])</f>
        <v>41</v>
      </c>
    </row>
    <row r="53" spans="1:11" x14ac:dyDescent="0.3">
      <c r="A53" t="s">
        <v>109</v>
      </c>
      <c r="B53" t="s">
        <v>114</v>
      </c>
      <c r="C53" t="s">
        <v>115</v>
      </c>
      <c r="D53" t="str">
        <f>_xlfn.CONCAT(lst_lprpnp_essence[[#This Row],[genre]]," ",lst_lprpnp_essence[[#This Row],[espece]])</f>
        <v>Celtis occidentalis</v>
      </c>
      <c r="E53" t="str">
        <f>_xlfn.CONCAT(lst_lprpnp_essence[[#This Row],[nomlatin]]," (",lst_lprpnp_essence[[#This Row],[nomfrancais]],")")</f>
        <v>Celtis occidentalis (Micocoulier occidental)</v>
      </c>
      <c r="F53" s="2">
        <v>3</v>
      </c>
      <c r="G53" s="2">
        <v>1</v>
      </c>
      <c r="H53" s="3">
        <v>4</v>
      </c>
      <c r="I53" s="2" t="str" cm="1">
        <f t="array" ref="I53">_xlfn.IFS(lst_lprpnp_essence[[#This Row],[note]]&gt;6,"A",lst_lprpnp_essence[[#This Row],[note]]&gt;3,"B",lst_lprpnp_essence[[#This Row],[note]]&gt;1,"C")</f>
        <v>B</v>
      </c>
      <c r="K53">
        <f>LEN(lst_lprpnp_essence[[#This Row],[libelle]])</f>
        <v>44</v>
      </c>
    </row>
    <row r="54" spans="1:11" x14ac:dyDescent="0.3">
      <c r="A54" t="s">
        <v>116</v>
      </c>
      <c r="B54" t="s">
        <v>117</v>
      </c>
      <c r="C54" t="s">
        <v>118</v>
      </c>
      <c r="D54" t="str">
        <f>_xlfn.CONCAT(lst_lprpnp_essence[[#This Row],[genre]]," ",lst_lprpnp_essence[[#This Row],[espece]])</f>
        <v>Cercidiphyllum japonicum</v>
      </c>
      <c r="E54" t="str">
        <f>_xlfn.CONCAT(lst_lprpnp_essence[[#This Row],[nomlatin]]," (",lst_lprpnp_essence[[#This Row],[nomfrancais]],")")</f>
        <v>Cercidiphyllum japonicum (Arbre au caramel)</v>
      </c>
      <c r="F54" s="2">
        <v>3</v>
      </c>
      <c r="G54" s="2">
        <v>1</v>
      </c>
      <c r="H54" s="3">
        <v>4</v>
      </c>
      <c r="I54" s="2" t="str" cm="1">
        <f t="array" ref="I54">_xlfn.IFS(lst_lprpnp_essence[[#This Row],[note]]&gt;6,"A",lst_lprpnp_essence[[#This Row],[note]]&gt;3,"B",lst_lprpnp_essence[[#This Row],[note]]&gt;1,"C")</f>
        <v>B</v>
      </c>
      <c r="K54">
        <f>LEN(lst_lprpnp_essence[[#This Row],[libelle]])</f>
        <v>43</v>
      </c>
    </row>
    <row r="55" spans="1:11" x14ac:dyDescent="0.3">
      <c r="A55" t="s">
        <v>119</v>
      </c>
      <c r="B55" t="s">
        <v>120</v>
      </c>
      <c r="C55" t="s">
        <v>121</v>
      </c>
      <c r="D55" t="str">
        <f>_xlfn.CONCAT(lst_lprpnp_essence[[#This Row],[genre]]," ",lst_lprpnp_essence[[#This Row],[espece]])</f>
        <v>Cercis canadensis</v>
      </c>
      <c r="E55" t="str">
        <f>_xlfn.CONCAT(lst_lprpnp_essence[[#This Row],[nomlatin]]," (",lst_lprpnp_essence[[#This Row],[nomfrancais]],")")</f>
        <v>Cercis canadensis (Gainier du Canada)</v>
      </c>
      <c r="F55" s="2">
        <v>3</v>
      </c>
      <c r="G55" s="2">
        <v>1</v>
      </c>
      <c r="H55" s="3">
        <v>4</v>
      </c>
      <c r="I55" s="2" t="str" cm="1">
        <f t="array" ref="I55">_xlfn.IFS(lst_lprpnp_essence[[#This Row],[note]]&gt;6,"A",lst_lprpnp_essence[[#This Row],[note]]&gt;3,"B",lst_lprpnp_essence[[#This Row],[note]]&gt;1,"C")</f>
        <v>B</v>
      </c>
      <c r="K55">
        <f>LEN(lst_lprpnp_essence[[#This Row],[libelle]])</f>
        <v>37</v>
      </c>
    </row>
    <row r="56" spans="1:11" x14ac:dyDescent="0.3">
      <c r="A56" t="s">
        <v>119</v>
      </c>
      <c r="B56" t="s">
        <v>122</v>
      </c>
      <c r="C56" t="s">
        <v>123</v>
      </c>
      <c r="D56" t="str">
        <f>_xlfn.CONCAT(lst_lprpnp_essence[[#This Row],[genre]]," ",lst_lprpnp_essence[[#This Row],[espece]])</f>
        <v>Cercis siliquastrum</v>
      </c>
      <c r="E56" t="str">
        <f>_xlfn.CONCAT(lst_lprpnp_essence[[#This Row],[nomlatin]]," (",lst_lprpnp_essence[[#This Row],[nomfrancais]],")")</f>
        <v>Cercis siliquastrum (Arbre de Judée)</v>
      </c>
      <c r="F56" s="2">
        <v>4</v>
      </c>
      <c r="G56" s="2">
        <v>1</v>
      </c>
      <c r="H56" s="3">
        <v>5</v>
      </c>
      <c r="I56" s="2" t="str" cm="1">
        <f t="array" ref="I56">_xlfn.IFS(lst_lprpnp_essence[[#This Row],[note]]&gt;6,"A",lst_lprpnp_essence[[#This Row],[note]]&gt;3,"B",lst_lprpnp_essence[[#This Row],[note]]&gt;1,"C")</f>
        <v>B</v>
      </c>
      <c r="K56">
        <f>LEN(lst_lprpnp_essence[[#This Row],[libelle]])</f>
        <v>36</v>
      </c>
    </row>
    <row r="57" spans="1:11" x14ac:dyDescent="0.3">
      <c r="A57" t="s">
        <v>124</v>
      </c>
      <c r="B57" t="s">
        <v>125</v>
      </c>
      <c r="C57" t="s">
        <v>126</v>
      </c>
      <c r="D57" t="str">
        <f>_xlfn.CONCAT(lst_lprpnp_essence[[#This Row],[genre]]," ",lst_lprpnp_essence[[#This Row],[espece]])</f>
        <v>Chamaecyparis lawsoniana</v>
      </c>
      <c r="E57" t="str">
        <f>_xlfn.CONCAT(lst_lprpnp_essence[[#This Row],[nomlatin]]," (",lst_lprpnp_essence[[#This Row],[nomfrancais]],")")</f>
        <v>Chamaecyparis lawsoniana (Faux cyprès de Lawson)</v>
      </c>
      <c r="F57" s="2">
        <v>2</v>
      </c>
      <c r="G57" s="2">
        <v>1</v>
      </c>
      <c r="H57" s="3">
        <v>3</v>
      </c>
      <c r="I57" s="2" t="str" cm="1">
        <f t="array" ref="I57">_xlfn.IFS(lst_lprpnp_essence[[#This Row],[note]]&gt;6,"A",lst_lprpnp_essence[[#This Row],[note]]&gt;3,"B",lst_lprpnp_essence[[#This Row],[note]]&gt;1,"C")</f>
        <v>C</v>
      </c>
      <c r="K57">
        <f>LEN(lst_lprpnp_essence[[#This Row],[libelle]])</f>
        <v>48</v>
      </c>
    </row>
    <row r="58" spans="1:11" x14ac:dyDescent="0.3">
      <c r="A58" t="s">
        <v>127</v>
      </c>
      <c r="B58" t="s">
        <v>128</v>
      </c>
      <c r="C58" t="s">
        <v>129</v>
      </c>
      <c r="D58" t="str">
        <f>_xlfn.CONCAT(lst_lprpnp_essence[[#This Row],[genre]]," ",lst_lprpnp_essence[[#This Row],[espece]])</f>
        <v>Chamaecyparis (Cupressus) nootkatensis</v>
      </c>
      <c r="E58" t="str">
        <f>_xlfn.CONCAT(lst_lprpnp_essence[[#This Row],[nomlatin]]," (",lst_lprpnp_essence[[#This Row],[nomfrancais]],")")</f>
        <v>Chamaecyparis (Cupressus) nootkatensis (Cyprès de Nootka)</v>
      </c>
      <c r="F58" s="2">
        <v>2</v>
      </c>
      <c r="G58" s="2">
        <v>1</v>
      </c>
      <c r="H58" s="3">
        <v>3</v>
      </c>
      <c r="I58" s="2" t="str" cm="1">
        <f t="array" ref="I58">_xlfn.IFS(lst_lprpnp_essence[[#This Row],[note]]&gt;6,"A",lst_lprpnp_essence[[#This Row],[note]]&gt;3,"B",lst_lprpnp_essence[[#This Row],[note]]&gt;1,"C")</f>
        <v>C</v>
      </c>
      <c r="K58">
        <f>LEN(lst_lprpnp_essence[[#This Row],[libelle]])</f>
        <v>57</v>
      </c>
    </row>
    <row r="59" spans="1:11" x14ac:dyDescent="0.3">
      <c r="A59" t="s">
        <v>130</v>
      </c>
      <c r="B59" t="s">
        <v>131</v>
      </c>
      <c r="C59" t="s">
        <v>132</v>
      </c>
      <c r="D59" t="str">
        <f>_xlfn.CONCAT(lst_lprpnp_essence[[#This Row],[genre]]," ",lst_lprpnp_essence[[#This Row],[espece]])</f>
        <v>Chionanthus retusus</v>
      </c>
      <c r="E59" t="str">
        <f>_xlfn.CONCAT(lst_lprpnp_essence[[#This Row],[nomlatin]]," (",lst_lprpnp_essence[[#This Row],[nomfrancais]],")")</f>
        <v>Chionanthus retusus (Arbre à franges de Chine)</v>
      </c>
      <c r="F59" s="2">
        <v>3</v>
      </c>
      <c r="G59" s="2">
        <v>1</v>
      </c>
      <c r="H59" s="3">
        <v>4</v>
      </c>
      <c r="I59" s="2" t="str" cm="1">
        <f t="array" ref="I59">_xlfn.IFS(lst_lprpnp_essence[[#This Row],[note]]&gt;6,"A",lst_lprpnp_essence[[#This Row],[note]]&gt;3,"B",lst_lprpnp_essence[[#This Row],[note]]&gt;1,"C")</f>
        <v>B</v>
      </c>
      <c r="K59">
        <f>LEN(lst_lprpnp_essence[[#This Row],[libelle]])</f>
        <v>46</v>
      </c>
    </row>
    <row r="60" spans="1:11" x14ac:dyDescent="0.3">
      <c r="A60" t="s">
        <v>130</v>
      </c>
      <c r="B60" t="s">
        <v>133</v>
      </c>
      <c r="C60" t="s">
        <v>134</v>
      </c>
      <c r="D60" t="str">
        <f>_xlfn.CONCAT(lst_lprpnp_essence[[#This Row],[genre]]," ",lst_lprpnp_essence[[#This Row],[espece]])</f>
        <v>Chionanthus virginicus</v>
      </c>
      <c r="E60" t="str">
        <f>_xlfn.CONCAT(lst_lprpnp_essence[[#This Row],[nomlatin]]," (",lst_lprpnp_essence[[#This Row],[nomfrancais]],")")</f>
        <v>Chionanthus virginicus (Arbre à franges, Chionanthe de Virginie)</v>
      </c>
      <c r="F60" s="2">
        <v>3</v>
      </c>
      <c r="G60" s="2">
        <v>1</v>
      </c>
      <c r="H60" s="3">
        <v>4</v>
      </c>
      <c r="I60" s="2" t="str" cm="1">
        <f t="array" ref="I60">_xlfn.IFS(lst_lprpnp_essence[[#This Row],[note]]&gt;6,"A",lst_lprpnp_essence[[#This Row],[note]]&gt;3,"B",lst_lprpnp_essence[[#This Row],[note]]&gt;1,"C")</f>
        <v>B</v>
      </c>
      <c r="K60">
        <f>LEN(lst_lprpnp_essence[[#This Row],[libelle]])</f>
        <v>64</v>
      </c>
    </row>
    <row r="61" spans="1:11" x14ac:dyDescent="0.3">
      <c r="A61" t="s">
        <v>135</v>
      </c>
      <c r="B61" t="s">
        <v>136</v>
      </c>
      <c r="C61" t="s">
        <v>137</v>
      </c>
      <c r="D61" t="str">
        <f>_xlfn.CONCAT(lst_lprpnp_essence[[#This Row],[genre]]," ",lst_lprpnp_essence[[#This Row],[espece]])</f>
        <v>Cladrastis kentukea</v>
      </c>
      <c r="E61" t="str">
        <f>_xlfn.CONCAT(lst_lprpnp_essence[[#This Row],[nomlatin]]," (",lst_lprpnp_essence[[#This Row],[nomfrancais]],")")</f>
        <v>Cladrastis kentukea (Virgilier à bois jaune)</v>
      </c>
      <c r="F61" s="2">
        <v>3</v>
      </c>
      <c r="G61" s="2">
        <v>1</v>
      </c>
      <c r="H61" s="3">
        <v>4</v>
      </c>
      <c r="I61" s="2" t="str" cm="1">
        <f t="array" ref="I61">_xlfn.IFS(lst_lprpnp_essence[[#This Row],[note]]&gt;6,"A",lst_lprpnp_essence[[#This Row],[note]]&gt;3,"B",lst_lprpnp_essence[[#This Row],[note]]&gt;1,"C")</f>
        <v>B</v>
      </c>
      <c r="K61">
        <f>LEN(lst_lprpnp_essence[[#This Row],[libelle]])</f>
        <v>44</v>
      </c>
    </row>
    <row r="62" spans="1:11" x14ac:dyDescent="0.3">
      <c r="A62" t="s">
        <v>138</v>
      </c>
      <c r="B62" t="s">
        <v>139</v>
      </c>
      <c r="C62" t="s">
        <v>140</v>
      </c>
      <c r="D62" t="str">
        <f>_xlfn.CONCAT(lst_lprpnp_essence[[#This Row],[genre]]," ",lst_lprpnp_essence[[#This Row],[espece]])</f>
        <v>Cornus mas</v>
      </c>
      <c r="E62" t="str">
        <f>_xlfn.CONCAT(lst_lprpnp_essence[[#This Row],[nomlatin]]," (",lst_lprpnp_essence[[#This Row],[nomfrancais]],")")</f>
        <v>Cornus mas (Cornouiller mâle)</v>
      </c>
      <c r="F62" s="2">
        <v>4</v>
      </c>
      <c r="G62" s="2">
        <v>1</v>
      </c>
      <c r="H62" s="3">
        <v>5</v>
      </c>
      <c r="I62" s="2" t="str" cm="1">
        <f t="array" ref="I62">_xlfn.IFS(lst_lprpnp_essence[[#This Row],[note]]&gt;6,"A",lst_lprpnp_essence[[#This Row],[note]]&gt;3,"B",lst_lprpnp_essence[[#This Row],[note]]&gt;1,"C")</f>
        <v>B</v>
      </c>
      <c r="K62">
        <f>LEN(lst_lprpnp_essence[[#This Row],[libelle]])</f>
        <v>29</v>
      </c>
    </row>
    <row r="63" spans="1:11" x14ac:dyDescent="0.3">
      <c r="A63" t="s">
        <v>141</v>
      </c>
      <c r="B63" t="s">
        <v>142</v>
      </c>
      <c r="C63" t="s">
        <v>143</v>
      </c>
      <c r="D63" t="str">
        <f>_xlfn.CONCAT(lst_lprpnp_essence[[#This Row],[genre]]," ",lst_lprpnp_essence[[#This Row],[espece]])</f>
        <v>Corylus colurna</v>
      </c>
      <c r="E63" t="str">
        <f>_xlfn.CONCAT(lst_lprpnp_essence[[#This Row],[nomlatin]]," (",lst_lprpnp_essence[[#This Row],[nomfrancais]],")")</f>
        <v>Corylus colurna (Noisetier de Byzance)</v>
      </c>
      <c r="F63" s="2">
        <v>3</v>
      </c>
      <c r="G63" s="2">
        <v>1</v>
      </c>
      <c r="H63" s="3">
        <v>4</v>
      </c>
      <c r="I63" s="2" t="str" cm="1">
        <f t="array" ref="I63">_xlfn.IFS(lst_lprpnp_essence[[#This Row],[note]]&gt;6,"A",lst_lprpnp_essence[[#This Row],[note]]&gt;3,"B",lst_lprpnp_essence[[#This Row],[note]]&gt;1,"C")</f>
        <v>B</v>
      </c>
      <c r="K63">
        <f>LEN(lst_lprpnp_essence[[#This Row],[libelle]])</f>
        <v>38</v>
      </c>
    </row>
    <row r="64" spans="1:11" x14ac:dyDescent="0.3">
      <c r="A64" t="s">
        <v>144</v>
      </c>
      <c r="B64" t="s">
        <v>145</v>
      </c>
      <c r="C64" t="s">
        <v>146</v>
      </c>
      <c r="D64" t="str">
        <f>_xlfn.CONCAT(lst_lprpnp_essence[[#This Row],[genre]]," ",lst_lprpnp_essence[[#This Row],[espece]])</f>
        <v>Cotinus coggygria</v>
      </c>
      <c r="E64" t="str">
        <f>_xlfn.CONCAT(lst_lprpnp_essence[[#This Row],[nomlatin]]," (",lst_lprpnp_essence[[#This Row],[nomfrancais]],")")</f>
        <v>Cotinus coggygria (Arbre à perruques)</v>
      </c>
      <c r="F64" s="2">
        <v>4</v>
      </c>
      <c r="G64" s="2">
        <v>1</v>
      </c>
      <c r="H64" s="3">
        <v>5</v>
      </c>
      <c r="I64" s="2" t="str" cm="1">
        <f t="array" ref="I64">_xlfn.IFS(lst_lprpnp_essence[[#This Row],[note]]&gt;6,"A",lst_lprpnp_essence[[#This Row],[note]]&gt;3,"B",lst_lprpnp_essence[[#This Row],[note]]&gt;1,"C")</f>
        <v>B</v>
      </c>
      <c r="K64">
        <f>LEN(lst_lprpnp_essence[[#This Row],[libelle]])</f>
        <v>37</v>
      </c>
    </row>
    <row r="65" spans="1:11" x14ac:dyDescent="0.3">
      <c r="A65" t="s">
        <v>147</v>
      </c>
      <c r="B65" t="s">
        <v>148</v>
      </c>
      <c r="C65" t="s">
        <v>149</v>
      </c>
      <c r="D65" t="str">
        <f>_xlfn.CONCAT(lst_lprpnp_essence[[#This Row],[genre]]," ",lst_lprpnp_essence[[#This Row],[espece]])</f>
        <v>Crataegus laevigata</v>
      </c>
      <c r="E65" t="str">
        <f>_xlfn.CONCAT(lst_lprpnp_essence[[#This Row],[nomlatin]]," (",lst_lprpnp_essence[[#This Row],[nomfrancais]],")")</f>
        <v>Crataegus laevigata (Aubépine épineuse)</v>
      </c>
      <c r="F65" s="2">
        <v>3</v>
      </c>
      <c r="G65" s="2">
        <v>4</v>
      </c>
      <c r="H65" s="3">
        <v>7</v>
      </c>
      <c r="I65" s="2" t="str" cm="1">
        <f t="array" ref="I65">_xlfn.IFS(lst_lprpnp_essence[[#This Row],[note]]&gt;6,"A",lst_lprpnp_essence[[#This Row],[note]]&gt;3,"B",lst_lprpnp_essence[[#This Row],[note]]&gt;1,"C")</f>
        <v>A</v>
      </c>
      <c r="K65">
        <f>LEN(lst_lprpnp_essence[[#This Row],[libelle]])</f>
        <v>39</v>
      </c>
    </row>
    <row r="66" spans="1:11" x14ac:dyDescent="0.3">
      <c r="A66" t="s">
        <v>147</v>
      </c>
      <c r="B66" t="s">
        <v>150</v>
      </c>
      <c r="C66" t="s">
        <v>151</v>
      </c>
      <c r="D66" t="str">
        <f>_xlfn.CONCAT(lst_lprpnp_essence[[#This Row],[genre]]," ",lst_lprpnp_essence[[#This Row],[espece]])</f>
        <v>Crataegus lavalleei (x)</v>
      </c>
      <c r="E66" t="str">
        <f>_xlfn.CONCAT(lst_lprpnp_essence[[#This Row],[nomlatin]]," (",lst_lprpnp_essence[[#This Row],[nomfrancais]],")")</f>
        <v>Crataegus lavalleei (x) (Crataegus de Lavallée)</v>
      </c>
      <c r="F66" s="2">
        <v>3</v>
      </c>
      <c r="G66" s="2">
        <v>1</v>
      </c>
      <c r="H66" s="3">
        <v>4</v>
      </c>
      <c r="I66" s="2" t="str" cm="1">
        <f t="array" ref="I66">_xlfn.IFS(lst_lprpnp_essence[[#This Row],[note]]&gt;6,"A",lst_lprpnp_essence[[#This Row],[note]]&gt;3,"B",lst_lprpnp_essence[[#This Row],[note]]&gt;1,"C")</f>
        <v>B</v>
      </c>
      <c r="K66">
        <f>LEN(lst_lprpnp_essence[[#This Row],[libelle]])</f>
        <v>47</v>
      </c>
    </row>
    <row r="67" spans="1:11" x14ac:dyDescent="0.3">
      <c r="A67" t="s">
        <v>147</v>
      </c>
      <c r="B67" t="s">
        <v>152</v>
      </c>
      <c r="C67" t="s">
        <v>153</v>
      </c>
      <c r="D67" t="str">
        <f>_xlfn.CONCAT(lst_lprpnp_essence[[#This Row],[genre]]," ",lst_lprpnp_essence[[#This Row],[espece]])</f>
        <v>Crataegus media (x)</v>
      </c>
      <c r="E67" t="str">
        <f>_xlfn.CONCAT(lst_lprpnp_essence[[#This Row],[nomlatin]]," (",lst_lprpnp_essence[[#This Row],[nomfrancais]],")")</f>
        <v>Crataegus media (x) (Aubépine rouge)</v>
      </c>
      <c r="F67" s="2">
        <v>3</v>
      </c>
      <c r="G67" s="2">
        <v>1</v>
      </c>
      <c r="H67" s="3">
        <v>4</v>
      </c>
      <c r="I67" s="2" t="str" cm="1">
        <f t="array" ref="I67">_xlfn.IFS(lst_lprpnp_essence[[#This Row],[note]]&gt;6,"A",lst_lprpnp_essence[[#This Row],[note]]&gt;3,"B",lst_lprpnp_essence[[#This Row],[note]]&gt;1,"C")</f>
        <v>B</v>
      </c>
      <c r="K67">
        <f>LEN(lst_lprpnp_essence[[#This Row],[libelle]])</f>
        <v>36</v>
      </c>
    </row>
    <row r="68" spans="1:11" x14ac:dyDescent="0.3">
      <c r="A68" t="s">
        <v>147</v>
      </c>
      <c r="B68" t="s">
        <v>154</v>
      </c>
      <c r="C68" t="s">
        <v>155</v>
      </c>
      <c r="D68" t="str">
        <f>_xlfn.CONCAT(lst_lprpnp_essence[[#This Row],[genre]]," ",lst_lprpnp_essence[[#This Row],[espece]])</f>
        <v>Crataegus monogyna</v>
      </c>
      <c r="E68" t="str">
        <f>_xlfn.CONCAT(lst_lprpnp_essence[[#This Row],[nomlatin]]," (",lst_lprpnp_essence[[#This Row],[nomfrancais]],")")</f>
        <v>Crataegus monogyna (Aubépine monogyne)</v>
      </c>
      <c r="F68" s="2">
        <v>3</v>
      </c>
      <c r="G68" s="2">
        <v>4</v>
      </c>
      <c r="H68" s="3">
        <v>7</v>
      </c>
      <c r="I68" s="2" t="str" cm="1">
        <f t="array" ref="I68">_xlfn.IFS(lst_lprpnp_essence[[#This Row],[note]]&gt;6,"A",lst_lprpnp_essence[[#This Row],[note]]&gt;3,"B",lst_lprpnp_essence[[#This Row],[note]]&gt;1,"C")</f>
        <v>A</v>
      </c>
      <c r="K68">
        <f>LEN(lst_lprpnp_essence[[#This Row],[libelle]])</f>
        <v>38</v>
      </c>
    </row>
    <row r="69" spans="1:11" x14ac:dyDescent="0.3">
      <c r="A69" t="s">
        <v>147</v>
      </c>
      <c r="B69" t="s">
        <v>156</v>
      </c>
      <c r="C69" t="s">
        <v>157</v>
      </c>
      <c r="D69" t="str">
        <f>_xlfn.CONCAT(lst_lprpnp_essence[[#This Row],[genre]]," ",lst_lprpnp_essence[[#This Row],[espece]])</f>
        <v>Crataegus persimilis (x)</v>
      </c>
      <c r="E69" t="str">
        <f>_xlfn.CONCAT(lst_lprpnp_essence[[#This Row],[nomlatin]]," (",lst_lprpnp_essence[[#This Row],[nomfrancais]],")")</f>
        <v>Crataegus persimilis (x) (Aubépine à feuilles de prunier)</v>
      </c>
      <c r="F69" s="2">
        <v>3</v>
      </c>
      <c r="G69" s="2">
        <v>1</v>
      </c>
      <c r="H69" s="3">
        <v>4</v>
      </c>
      <c r="I69" s="2" t="str" cm="1">
        <f t="array" ref="I69">_xlfn.IFS(lst_lprpnp_essence[[#This Row],[note]]&gt;6,"A",lst_lprpnp_essence[[#This Row],[note]]&gt;3,"B",lst_lprpnp_essence[[#This Row],[note]]&gt;1,"C")</f>
        <v>B</v>
      </c>
      <c r="K69">
        <f>LEN(lst_lprpnp_essence[[#This Row],[libelle]])</f>
        <v>57</v>
      </c>
    </row>
    <row r="70" spans="1:11" x14ac:dyDescent="0.3">
      <c r="A70" t="s">
        <v>158</v>
      </c>
      <c r="B70" t="s">
        <v>159</v>
      </c>
      <c r="C70" t="s">
        <v>160</v>
      </c>
      <c r="D70" t="str">
        <f>_xlfn.CONCAT(lst_lprpnp_essence[[#This Row],[genre]]," ",lst_lprpnp_essence[[#This Row],[espece]])</f>
        <v>Cryptomeria japonica</v>
      </c>
      <c r="E70" t="str">
        <f>_xlfn.CONCAT(lst_lprpnp_essence[[#This Row],[nomlatin]]," (",lst_lprpnp_essence[[#This Row],[nomfrancais]],")")</f>
        <v>Cryptomeria japonica (Cèdre du Japon)</v>
      </c>
      <c r="F70" s="2">
        <v>2</v>
      </c>
      <c r="G70" s="2">
        <v>1</v>
      </c>
      <c r="H70" s="3">
        <v>3</v>
      </c>
      <c r="I70" s="2" t="str" cm="1">
        <f t="array" ref="I70">_xlfn.IFS(lst_lprpnp_essence[[#This Row],[note]]&gt;6,"A",lst_lprpnp_essence[[#This Row],[note]]&gt;3,"B",lst_lprpnp_essence[[#This Row],[note]]&gt;1,"C")</f>
        <v>C</v>
      </c>
      <c r="K70">
        <f>LEN(lst_lprpnp_essence[[#This Row],[libelle]])</f>
        <v>37</v>
      </c>
    </row>
    <row r="71" spans="1:11" x14ac:dyDescent="0.3">
      <c r="A71" t="s">
        <v>161</v>
      </c>
      <c r="B71" t="s">
        <v>162</v>
      </c>
      <c r="C71" t="s">
        <v>163</v>
      </c>
      <c r="D71" t="str">
        <f>_xlfn.CONCAT(lst_lprpnp_essence[[#This Row],[genre]]," ",lst_lprpnp_essence[[#This Row],[espece]])</f>
        <v>Cupressocyparis (x) (Cupressus(x)) leylandii</v>
      </c>
      <c r="E71" t="str">
        <f>_xlfn.CONCAT(lst_lprpnp_essence[[#This Row],[nomlatin]]," (",lst_lprpnp_essence[[#This Row],[nomfrancais]],")")</f>
        <v>Cupressocyparis (x) (Cupressus(x)) leylandii (Cyprès de Leyland)</v>
      </c>
      <c r="F71" s="2">
        <v>2</v>
      </c>
      <c r="G71" s="2">
        <v>1</v>
      </c>
      <c r="H71" s="3">
        <v>3</v>
      </c>
      <c r="I71" s="2" t="str" cm="1">
        <f t="array" ref="I71">_xlfn.IFS(lst_lprpnp_essence[[#This Row],[note]]&gt;6,"A",lst_lprpnp_essence[[#This Row],[note]]&gt;3,"B",lst_lprpnp_essence[[#This Row],[note]]&gt;1,"C")</f>
        <v>C</v>
      </c>
      <c r="K71">
        <f>LEN(lst_lprpnp_essence[[#This Row],[libelle]])</f>
        <v>64</v>
      </c>
    </row>
    <row r="72" spans="1:11" x14ac:dyDescent="0.3">
      <c r="A72" t="s">
        <v>164</v>
      </c>
      <c r="B72" t="s">
        <v>165</v>
      </c>
      <c r="C72" t="s">
        <v>166</v>
      </c>
      <c r="D72" t="str">
        <f>_xlfn.CONCAT(lst_lprpnp_essence[[#This Row],[genre]]," ",lst_lprpnp_essence[[#This Row],[espece]])</f>
        <v>Cupressus arizonica</v>
      </c>
      <c r="E72" t="str">
        <f>_xlfn.CONCAT(lst_lprpnp_essence[[#This Row],[nomlatin]]," (",lst_lprpnp_essence[[#This Row],[nomfrancais]],")")</f>
        <v>Cupressus arizonica (Cyprès de l'Arizona)</v>
      </c>
      <c r="F72" s="2">
        <v>3</v>
      </c>
      <c r="G72" s="2">
        <v>1</v>
      </c>
      <c r="H72" s="3">
        <v>4</v>
      </c>
      <c r="I72" s="2" t="str" cm="1">
        <f t="array" ref="I72">_xlfn.IFS(lst_lprpnp_essence[[#This Row],[note]]&gt;6,"A",lst_lprpnp_essence[[#This Row],[note]]&gt;3,"B",lst_lprpnp_essence[[#This Row],[note]]&gt;1,"C")</f>
        <v>B</v>
      </c>
      <c r="K72">
        <f>LEN(lst_lprpnp_essence[[#This Row],[libelle]])</f>
        <v>41</v>
      </c>
    </row>
    <row r="73" spans="1:11" x14ac:dyDescent="0.3">
      <c r="A73" t="s">
        <v>164</v>
      </c>
      <c r="B73" t="s">
        <v>167</v>
      </c>
      <c r="C73" t="s">
        <v>168</v>
      </c>
      <c r="D73" t="str">
        <f>_xlfn.CONCAT(lst_lprpnp_essence[[#This Row],[genre]]," ",lst_lprpnp_essence[[#This Row],[espece]])</f>
        <v>Cupressus cashmeriana</v>
      </c>
      <c r="E73" t="str">
        <f>_xlfn.CONCAT(lst_lprpnp_essence[[#This Row],[nomlatin]]," (",lst_lprpnp_essence[[#This Row],[nomfrancais]],")")</f>
        <v>Cupressus cashmeriana (Cyprès du Bhoutan)</v>
      </c>
      <c r="F73" s="2">
        <v>3</v>
      </c>
      <c r="G73" s="2">
        <v>1</v>
      </c>
      <c r="H73" s="3">
        <v>4</v>
      </c>
      <c r="I73" s="2" t="str" cm="1">
        <f t="array" ref="I73">_xlfn.IFS(lst_lprpnp_essence[[#This Row],[note]]&gt;6,"A",lst_lprpnp_essence[[#This Row],[note]]&gt;3,"B",lst_lprpnp_essence[[#This Row],[note]]&gt;1,"C")</f>
        <v>B</v>
      </c>
      <c r="K73">
        <f>LEN(lst_lprpnp_essence[[#This Row],[libelle]])</f>
        <v>41</v>
      </c>
    </row>
    <row r="74" spans="1:11" x14ac:dyDescent="0.3">
      <c r="A74" t="s">
        <v>164</v>
      </c>
      <c r="B74" t="s">
        <v>169</v>
      </c>
      <c r="C74" t="s">
        <v>170</v>
      </c>
      <c r="D74" t="str">
        <f>_xlfn.CONCAT(lst_lprpnp_essence[[#This Row],[genre]]," ",lst_lprpnp_essence[[#This Row],[espece]])</f>
        <v>Cupressus sempervirens</v>
      </c>
      <c r="E74" t="str">
        <f>_xlfn.CONCAT(lst_lprpnp_essence[[#This Row],[nomlatin]]," (",lst_lprpnp_essence[[#This Row],[nomfrancais]],")")</f>
        <v>Cupressus sempervirens (Cyprès commun)</v>
      </c>
      <c r="F74" s="2">
        <v>3</v>
      </c>
      <c r="G74" s="2">
        <v>1</v>
      </c>
      <c r="H74" s="3">
        <v>4</v>
      </c>
      <c r="I74" s="2" t="str" cm="1">
        <f t="array" ref="I74">_xlfn.IFS(lst_lprpnp_essence[[#This Row],[note]]&gt;6,"A",lst_lprpnp_essence[[#This Row],[note]]&gt;3,"B",lst_lprpnp_essence[[#This Row],[note]]&gt;1,"C")</f>
        <v>B</v>
      </c>
      <c r="K74">
        <f>LEN(lst_lprpnp_essence[[#This Row],[libelle]])</f>
        <v>38</v>
      </c>
    </row>
    <row r="75" spans="1:11" x14ac:dyDescent="0.3">
      <c r="A75" t="s">
        <v>171</v>
      </c>
      <c r="B75" t="s">
        <v>172</v>
      </c>
      <c r="C75" t="s">
        <v>173</v>
      </c>
      <c r="D75" t="str">
        <f>_xlfn.CONCAT(lst_lprpnp_essence[[#This Row],[genre]]," ",lst_lprpnp_essence[[#This Row],[espece]])</f>
        <v>Cydonia oblonga</v>
      </c>
      <c r="E75" t="str">
        <f>_xlfn.CONCAT(lst_lprpnp_essence[[#This Row],[nomlatin]]," (",lst_lprpnp_essence[[#This Row],[nomfrancais]],")")</f>
        <v>Cydonia oblonga (Cognassier)</v>
      </c>
      <c r="F75" s="2">
        <v>4</v>
      </c>
      <c r="G75" s="2">
        <v>1</v>
      </c>
      <c r="H75" s="3">
        <v>5</v>
      </c>
      <c r="I75" s="2" t="str" cm="1">
        <f t="array" ref="I75">_xlfn.IFS(lst_lprpnp_essence[[#This Row],[note]]&gt;6,"A",lst_lprpnp_essence[[#This Row],[note]]&gt;3,"B",lst_lprpnp_essence[[#This Row],[note]]&gt;1,"C")</f>
        <v>B</v>
      </c>
      <c r="K75">
        <f>LEN(lst_lprpnp_essence[[#This Row],[libelle]])</f>
        <v>28</v>
      </c>
    </row>
    <row r="76" spans="1:11" x14ac:dyDescent="0.3">
      <c r="A76" t="s">
        <v>174</v>
      </c>
      <c r="B76" t="s">
        <v>175</v>
      </c>
      <c r="C76" t="s">
        <v>176</v>
      </c>
      <c r="D76" t="str">
        <f>_xlfn.CONCAT(lst_lprpnp_essence[[#This Row],[genre]]," ",lst_lprpnp_essence[[#This Row],[espece]])</f>
        <v>Davidia involucrata</v>
      </c>
      <c r="E76" t="str">
        <f>_xlfn.CONCAT(lst_lprpnp_essence[[#This Row],[nomlatin]]," (",lst_lprpnp_essence[[#This Row],[nomfrancais]],")")</f>
        <v>Davidia involucrata (Arbre aux mouchoirs)</v>
      </c>
      <c r="F76" s="2">
        <v>3</v>
      </c>
      <c r="G76" s="2">
        <v>1</v>
      </c>
      <c r="H76" s="3">
        <v>4</v>
      </c>
      <c r="I76" s="2" t="str" cm="1">
        <f t="array" ref="I76">_xlfn.IFS(lst_lprpnp_essence[[#This Row],[note]]&gt;6,"A",lst_lprpnp_essence[[#This Row],[note]]&gt;3,"B",lst_lprpnp_essence[[#This Row],[note]]&gt;1,"C")</f>
        <v>B</v>
      </c>
      <c r="K76">
        <f>LEN(lst_lprpnp_essence[[#This Row],[libelle]])</f>
        <v>41</v>
      </c>
    </row>
    <row r="77" spans="1:11" x14ac:dyDescent="0.3">
      <c r="A77" t="s">
        <v>177</v>
      </c>
      <c r="B77" t="s">
        <v>178</v>
      </c>
      <c r="C77" t="s">
        <v>179</v>
      </c>
      <c r="D77" t="str">
        <f>_xlfn.CONCAT(lst_lprpnp_essence[[#This Row],[genre]]," ",lst_lprpnp_essence[[#This Row],[espece]])</f>
        <v>Diospyros kaki</v>
      </c>
      <c r="E77" t="str">
        <f>_xlfn.CONCAT(lst_lprpnp_essence[[#This Row],[nomlatin]]," (",lst_lprpnp_essence[[#This Row],[nomfrancais]],")")</f>
        <v>Diospyros kaki (Plaqueminier, kaki)</v>
      </c>
      <c r="F77" s="2">
        <v>3</v>
      </c>
      <c r="G77" s="2">
        <v>1</v>
      </c>
      <c r="H77" s="3">
        <v>4</v>
      </c>
      <c r="I77" s="2" t="str" cm="1">
        <f t="array" ref="I77">_xlfn.IFS(lst_lprpnp_essence[[#This Row],[note]]&gt;6,"A",lst_lprpnp_essence[[#This Row],[note]]&gt;3,"B",lst_lprpnp_essence[[#This Row],[note]]&gt;1,"C")</f>
        <v>B</v>
      </c>
      <c r="K77">
        <f>LEN(lst_lprpnp_essence[[#This Row],[libelle]])</f>
        <v>35</v>
      </c>
    </row>
    <row r="78" spans="1:11" x14ac:dyDescent="0.3">
      <c r="A78" t="s">
        <v>180</v>
      </c>
      <c r="B78" t="s">
        <v>181</v>
      </c>
      <c r="C78" t="s">
        <v>182</v>
      </c>
      <c r="D78" t="str">
        <f>_xlfn.CONCAT(lst_lprpnp_essence[[#This Row],[genre]]," ",lst_lprpnp_essence[[#This Row],[espece]])</f>
        <v>Elaeagnus angustifolia</v>
      </c>
      <c r="E78" t="str">
        <f>_xlfn.CONCAT(lst_lprpnp_essence[[#This Row],[nomlatin]]," (",lst_lprpnp_essence[[#This Row],[nomfrancais]],")")</f>
        <v>Elaeagnus angustifolia (Olivier de Bohême)</v>
      </c>
      <c r="F78" s="2">
        <v>3</v>
      </c>
      <c r="G78" s="2">
        <v>1</v>
      </c>
      <c r="H78" s="3">
        <v>4</v>
      </c>
      <c r="I78" s="2" t="str" cm="1">
        <f t="array" ref="I78">_xlfn.IFS(lst_lprpnp_essence[[#This Row],[note]]&gt;6,"A",lst_lprpnp_essence[[#This Row],[note]]&gt;3,"B",lst_lprpnp_essence[[#This Row],[note]]&gt;1,"C")</f>
        <v>B</v>
      </c>
      <c r="K78">
        <f>LEN(lst_lprpnp_essence[[#This Row],[libelle]])</f>
        <v>42</v>
      </c>
    </row>
    <row r="79" spans="1:11" x14ac:dyDescent="0.3">
      <c r="A79" t="s">
        <v>183</v>
      </c>
      <c r="B79" t="s">
        <v>159</v>
      </c>
      <c r="C79" t="s">
        <v>184</v>
      </c>
      <c r="D79" t="str">
        <f>_xlfn.CONCAT(lst_lprpnp_essence[[#This Row],[genre]]," ",lst_lprpnp_essence[[#This Row],[espece]])</f>
        <v>Eriobotrya japonica</v>
      </c>
      <c r="E79" t="str">
        <f>_xlfn.CONCAT(lst_lprpnp_essence[[#This Row],[nomlatin]]," (",lst_lprpnp_essence[[#This Row],[nomfrancais]],")")</f>
        <v>Eriobotrya japonica (Néflier du Japon)</v>
      </c>
      <c r="F79" s="2">
        <v>3</v>
      </c>
      <c r="G79" s="2">
        <v>1</v>
      </c>
      <c r="H79" s="3">
        <v>4</v>
      </c>
      <c r="I79" s="2" t="str" cm="1">
        <f t="array" ref="I79">_xlfn.IFS(lst_lprpnp_essence[[#This Row],[note]]&gt;6,"A",lst_lprpnp_essence[[#This Row],[note]]&gt;3,"B",lst_lprpnp_essence[[#This Row],[note]]&gt;1,"C")</f>
        <v>B</v>
      </c>
      <c r="K79">
        <f>LEN(lst_lprpnp_essence[[#This Row],[libelle]])</f>
        <v>38</v>
      </c>
    </row>
    <row r="80" spans="1:11" x14ac:dyDescent="0.3">
      <c r="A80" t="s">
        <v>185</v>
      </c>
      <c r="B80" t="s">
        <v>97</v>
      </c>
      <c r="C80" t="s">
        <v>186</v>
      </c>
      <c r="D80" t="str">
        <f>_xlfn.CONCAT(lst_lprpnp_essence[[#This Row],[genre]]," ",lst_lprpnp_essence[[#This Row],[espece]])</f>
        <v>Fagus orientalis</v>
      </c>
      <c r="E80" t="str">
        <f>_xlfn.CONCAT(lst_lprpnp_essence[[#This Row],[nomlatin]]," (",lst_lprpnp_essence[[#This Row],[nomfrancais]],")")</f>
        <v>Fagus orientalis (Hêtre du Caucase)</v>
      </c>
      <c r="F80" s="2">
        <v>3</v>
      </c>
      <c r="G80" s="2">
        <v>1</v>
      </c>
      <c r="H80" s="3">
        <v>4</v>
      </c>
      <c r="I80" s="2" t="str" cm="1">
        <f t="array" ref="I80">_xlfn.IFS(lst_lprpnp_essence[[#This Row],[note]]&gt;6,"A",lst_lprpnp_essence[[#This Row],[note]]&gt;3,"B",lst_lprpnp_essence[[#This Row],[note]]&gt;1,"C")</f>
        <v>B</v>
      </c>
      <c r="K80">
        <f>LEN(lst_lprpnp_essence[[#This Row],[libelle]])</f>
        <v>35</v>
      </c>
    </row>
    <row r="81" spans="1:11" x14ac:dyDescent="0.3">
      <c r="A81" t="s">
        <v>185</v>
      </c>
      <c r="B81" t="s">
        <v>187</v>
      </c>
      <c r="C81" t="s">
        <v>188</v>
      </c>
      <c r="D81" t="str">
        <f>_xlfn.CONCAT(lst_lprpnp_essence[[#This Row],[genre]]," ",lst_lprpnp_essence[[#This Row],[espece]])</f>
        <v>Fagus sylvatica</v>
      </c>
      <c r="E81" t="str">
        <f>_xlfn.CONCAT(lst_lprpnp_essence[[#This Row],[nomlatin]]," (",lst_lprpnp_essence[[#This Row],[nomfrancais]],")")</f>
        <v>Fagus sylvatica (Hêtre commun)</v>
      </c>
      <c r="F81" s="2">
        <v>2</v>
      </c>
      <c r="G81" s="2">
        <v>4</v>
      </c>
      <c r="H81" s="3">
        <v>6</v>
      </c>
      <c r="I81" s="2" t="str" cm="1">
        <f t="array" ref="I81">_xlfn.IFS(lst_lprpnp_essence[[#This Row],[note]]&gt;6,"A",lst_lprpnp_essence[[#This Row],[note]]&gt;3,"B",lst_lprpnp_essence[[#This Row],[note]]&gt;1,"C")</f>
        <v>B</v>
      </c>
      <c r="K81">
        <f>LEN(lst_lprpnp_essence[[#This Row],[libelle]])</f>
        <v>30</v>
      </c>
    </row>
    <row r="82" spans="1:11" x14ac:dyDescent="0.3">
      <c r="A82" t="s">
        <v>189</v>
      </c>
      <c r="B82" t="s">
        <v>181</v>
      </c>
      <c r="C82" t="s">
        <v>190</v>
      </c>
      <c r="D82" t="str">
        <f>_xlfn.CONCAT(lst_lprpnp_essence[[#This Row],[genre]]," ",lst_lprpnp_essence[[#This Row],[espece]])</f>
        <v>Fraxinus angustifolia</v>
      </c>
      <c r="E82" t="str">
        <f>_xlfn.CONCAT(lst_lprpnp_essence[[#This Row],[nomlatin]]," (",lst_lprpnp_essence[[#This Row],[nomfrancais]],")")</f>
        <v>Fraxinus angustifolia (Frêne à feuilles étroites)</v>
      </c>
      <c r="F82" s="2">
        <v>3</v>
      </c>
      <c r="G82" s="2">
        <v>1</v>
      </c>
      <c r="H82" s="3">
        <v>4</v>
      </c>
      <c r="I82" s="2" t="str" cm="1">
        <f t="array" ref="I82">_xlfn.IFS(lst_lprpnp_essence[[#This Row],[note]]&gt;6,"A",lst_lprpnp_essence[[#This Row],[note]]&gt;3,"B",lst_lprpnp_essence[[#This Row],[note]]&gt;1,"C")</f>
        <v>B</v>
      </c>
      <c r="K82">
        <f>LEN(lst_lprpnp_essence[[#This Row],[libelle]])</f>
        <v>49</v>
      </c>
    </row>
    <row r="83" spans="1:11" x14ac:dyDescent="0.3">
      <c r="A83" t="s">
        <v>189</v>
      </c>
      <c r="B83" t="s">
        <v>191</v>
      </c>
      <c r="C83" t="s">
        <v>192</v>
      </c>
      <c r="D83" t="str">
        <f>_xlfn.CONCAT(lst_lprpnp_essence[[#This Row],[genre]]," ",lst_lprpnp_essence[[#This Row],[espece]])</f>
        <v>Fraxinus excelsior</v>
      </c>
      <c r="E83" t="str">
        <f>_xlfn.CONCAT(lst_lprpnp_essence[[#This Row],[nomlatin]]," (",lst_lprpnp_essence[[#This Row],[nomfrancais]],")")</f>
        <v>Fraxinus excelsior (Frêne commun)</v>
      </c>
      <c r="F83" s="2">
        <v>3</v>
      </c>
      <c r="G83" s="2">
        <v>3</v>
      </c>
      <c r="H83" s="3">
        <v>6</v>
      </c>
      <c r="I83" s="2" t="str" cm="1">
        <f t="array" ref="I83">_xlfn.IFS(lst_lprpnp_essence[[#This Row],[note]]&gt;6,"A",lst_lprpnp_essence[[#This Row],[note]]&gt;3,"B",lst_lprpnp_essence[[#This Row],[note]]&gt;1,"C")</f>
        <v>B</v>
      </c>
      <c r="K83">
        <f>LEN(lst_lprpnp_essence[[#This Row],[libelle]])</f>
        <v>33</v>
      </c>
    </row>
    <row r="84" spans="1:11" x14ac:dyDescent="0.3">
      <c r="A84" t="s">
        <v>189</v>
      </c>
      <c r="B84" t="s">
        <v>193</v>
      </c>
      <c r="C84" t="s">
        <v>194</v>
      </c>
      <c r="D84" t="str">
        <f>_xlfn.CONCAT(lst_lprpnp_essence[[#This Row],[genre]]," ",lst_lprpnp_essence[[#This Row],[espece]])</f>
        <v>Fraxinus ornus</v>
      </c>
      <c r="E84" t="str">
        <f>_xlfn.CONCAT(lst_lprpnp_essence[[#This Row],[nomlatin]]," (",lst_lprpnp_essence[[#This Row],[nomfrancais]],")")</f>
        <v>Fraxinus ornus (Frêne à fleurs)</v>
      </c>
      <c r="F84" s="2">
        <v>3</v>
      </c>
      <c r="G84" s="2">
        <v>2</v>
      </c>
      <c r="H84" s="3">
        <v>5</v>
      </c>
      <c r="I84" s="2" t="str" cm="1">
        <f t="array" ref="I84">_xlfn.IFS(lst_lprpnp_essence[[#This Row],[note]]&gt;6,"A",lst_lprpnp_essence[[#This Row],[note]]&gt;3,"B",lst_lprpnp_essence[[#This Row],[note]]&gt;1,"C")</f>
        <v>B</v>
      </c>
      <c r="K84">
        <f>LEN(lst_lprpnp_essence[[#This Row],[libelle]])</f>
        <v>31</v>
      </c>
    </row>
    <row r="85" spans="1:11" x14ac:dyDescent="0.3">
      <c r="A85" t="s">
        <v>189</v>
      </c>
      <c r="B85" t="s">
        <v>195</v>
      </c>
      <c r="C85" t="s">
        <v>196</v>
      </c>
      <c r="D85" t="str">
        <f>_xlfn.CONCAT(lst_lprpnp_essence[[#This Row],[genre]]," ",lst_lprpnp_essence[[#This Row],[espece]])</f>
        <v>Fraxinus oxyphylla</v>
      </c>
      <c r="E85" t="str">
        <f>_xlfn.CONCAT(lst_lprpnp_essence[[#This Row],[nomlatin]]," (",lst_lprpnp_essence[[#This Row],[nomfrancais]],")")</f>
        <v>Fraxinus oxyphylla (Frêne à feuilles étroites (synonyme))</v>
      </c>
      <c r="F85" s="2">
        <v>3</v>
      </c>
      <c r="G85" s="2">
        <v>1</v>
      </c>
      <c r="H85" s="3">
        <v>4</v>
      </c>
      <c r="I85" s="2" t="str" cm="1">
        <f t="array" ref="I85">_xlfn.IFS(lst_lprpnp_essence[[#This Row],[note]]&gt;6,"A",lst_lprpnp_essence[[#This Row],[note]]&gt;3,"B",lst_lprpnp_essence[[#This Row],[note]]&gt;1,"C")</f>
        <v>B</v>
      </c>
      <c r="K85">
        <f>LEN(lst_lprpnp_essence[[#This Row],[libelle]])</f>
        <v>57</v>
      </c>
    </row>
    <row r="86" spans="1:11" x14ac:dyDescent="0.3">
      <c r="A86" t="s">
        <v>197</v>
      </c>
      <c r="B86" t="s">
        <v>198</v>
      </c>
      <c r="C86" t="s">
        <v>197</v>
      </c>
      <c r="D86" t="str">
        <f>_xlfn.CONCAT(lst_lprpnp_essence[[#This Row],[genre]]," ",lst_lprpnp_essence[[#This Row],[espece]])</f>
        <v>Ginkgo biloba</v>
      </c>
      <c r="E86" t="str">
        <f>_xlfn.CONCAT(lst_lprpnp_essence[[#This Row],[nomlatin]]," (",lst_lprpnp_essence[[#This Row],[nomfrancais]],")")</f>
        <v>Ginkgo biloba (Ginkgo)</v>
      </c>
      <c r="F86" s="2">
        <v>3</v>
      </c>
      <c r="G86" s="2">
        <v>1</v>
      </c>
      <c r="H86" s="3">
        <v>4</v>
      </c>
      <c r="I86" s="2" t="str" cm="1">
        <f t="array" ref="I86">_xlfn.IFS(lst_lprpnp_essence[[#This Row],[note]]&gt;6,"A",lst_lprpnp_essence[[#This Row],[note]]&gt;3,"B",lst_lprpnp_essence[[#This Row],[note]]&gt;1,"C")</f>
        <v>B</v>
      </c>
      <c r="K86">
        <f>LEN(lst_lprpnp_essence[[#This Row],[libelle]])</f>
        <v>22</v>
      </c>
    </row>
    <row r="87" spans="1:11" x14ac:dyDescent="0.3">
      <c r="A87" t="s">
        <v>199</v>
      </c>
      <c r="B87" t="s">
        <v>200</v>
      </c>
      <c r="C87" t="s">
        <v>201</v>
      </c>
      <c r="D87" t="str">
        <f>_xlfn.CONCAT(lst_lprpnp_essence[[#This Row],[genre]]," ",lst_lprpnp_essence[[#This Row],[espece]])</f>
        <v>Gleditsia triacanthos</v>
      </c>
      <c r="E87" t="str">
        <f>_xlfn.CONCAT(lst_lprpnp_essence[[#This Row],[nomlatin]]," (",lst_lprpnp_essence[[#This Row],[nomfrancais]],")")</f>
        <v>Gleditsia triacanthos (Févier d'Amérique)</v>
      </c>
      <c r="F87" s="2">
        <v>4</v>
      </c>
      <c r="G87" s="2">
        <v>1</v>
      </c>
      <c r="H87" s="3">
        <v>5</v>
      </c>
      <c r="I87" s="2" t="str" cm="1">
        <f t="array" ref="I87">_xlfn.IFS(lst_lprpnp_essence[[#This Row],[note]]&gt;6,"A",lst_lprpnp_essence[[#This Row],[note]]&gt;3,"B",lst_lprpnp_essence[[#This Row],[note]]&gt;1,"C")</f>
        <v>B</v>
      </c>
      <c r="K87">
        <f>LEN(lst_lprpnp_essence[[#This Row],[libelle]])</f>
        <v>41</v>
      </c>
    </row>
    <row r="88" spans="1:11" x14ac:dyDescent="0.3">
      <c r="A88" t="s">
        <v>202</v>
      </c>
      <c r="B88" t="s">
        <v>203</v>
      </c>
      <c r="C88" t="s">
        <v>204</v>
      </c>
      <c r="D88" t="str">
        <f>_xlfn.CONCAT(lst_lprpnp_essence[[#This Row],[genre]]," ",lst_lprpnp_essence[[#This Row],[espece]])</f>
        <v>Gymnocladus dioica</v>
      </c>
      <c r="E88" t="str">
        <f>_xlfn.CONCAT(lst_lprpnp_essence[[#This Row],[nomlatin]]," (",lst_lprpnp_essence[[#This Row],[nomfrancais]],")")</f>
        <v>Gymnocladus dioica (Chicot du Canada)</v>
      </c>
      <c r="F88" s="2">
        <v>4</v>
      </c>
      <c r="G88" s="2">
        <v>1</v>
      </c>
      <c r="H88" s="3">
        <v>5</v>
      </c>
      <c r="I88" s="2" t="str" cm="1">
        <f t="array" ref="I88">_xlfn.IFS(lst_lprpnp_essence[[#This Row],[note]]&gt;6,"A",lst_lprpnp_essence[[#This Row],[note]]&gt;3,"B",lst_lprpnp_essence[[#This Row],[note]]&gt;1,"C")</f>
        <v>B</v>
      </c>
      <c r="K88">
        <f>LEN(lst_lprpnp_essence[[#This Row],[libelle]])</f>
        <v>37</v>
      </c>
    </row>
    <row r="89" spans="1:11" x14ac:dyDescent="0.3">
      <c r="A89" t="s">
        <v>205</v>
      </c>
      <c r="B89" t="s">
        <v>206</v>
      </c>
      <c r="C89" t="s">
        <v>207</v>
      </c>
      <c r="D89" t="str">
        <f>_xlfn.CONCAT(lst_lprpnp_essence[[#This Row],[genre]]," ",lst_lprpnp_essence[[#This Row],[espece]])</f>
        <v>Ilex aquifolium</v>
      </c>
      <c r="E89" t="str">
        <f>_xlfn.CONCAT(lst_lprpnp_essence[[#This Row],[nomlatin]]," (",lst_lprpnp_essence[[#This Row],[nomfrancais]],")")</f>
        <v>Ilex aquifolium (Houx)</v>
      </c>
      <c r="F89" s="2">
        <v>3</v>
      </c>
      <c r="G89" s="2">
        <v>3</v>
      </c>
      <c r="H89" s="3">
        <v>6</v>
      </c>
      <c r="I89" s="2" t="str" cm="1">
        <f t="array" ref="I89">_xlfn.IFS(lst_lprpnp_essence[[#This Row],[note]]&gt;6,"A",lst_lprpnp_essence[[#This Row],[note]]&gt;3,"B",lst_lprpnp_essence[[#This Row],[note]]&gt;1,"C")</f>
        <v>B</v>
      </c>
      <c r="K89">
        <f>LEN(lst_lprpnp_essence[[#This Row],[libelle]])</f>
        <v>22</v>
      </c>
    </row>
    <row r="90" spans="1:11" x14ac:dyDescent="0.3">
      <c r="A90" t="s">
        <v>208</v>
      </c>
      <c r="B90" t="s">
        <v>81</v>
      </c>
      <c r="C90" t="s">
        <v>209</v>
      </c>
      <c r="D90" t="str">
        <f>_xlfn.CONCAT(lst_lprpnp_essence[[#This Row],[genre]]," ",lst_lprpnp_essence[[#This Row],[espece]])</f>
        <v>Juglans nigra</v>
      </c>
      <c r="E90" t="str">
        <f>_xlfn.CONCAT(lst_lprpnp_essence[[#This Row],[nomlatin]]," (",lst_lprpnp_essence[[#This Row],[nomfrancais]],")")</f>
        <v>Juglans nigra (Noyer noir)</v>
      </c>
      <c r="F90" s="2">
        <v>3</v>
      </c>
      <c r="G90" s="2">
        <v>1</v>
      </c>
      <c r="H90" s="3">
        <v>4</v>
      </c>
      <c r="I90" s="2" t="str" cm="1">
        <f t="array" ref="I90">_xlfn.IFS(lst_lprpnp_essence[[#This Row],[note]]&gt;6,"A",lst_lprpnp_essence[[#This Row],[note]]&gt;3,"B",lst_lprpnp_essence[[#This Row],[note]]&gt;1,"C")</f>
        <v>B</v>
      </c>
      <c r="K90">
        <f>LEN(lst_lprpnp_essence[[#This Row],[libelle]])</f>
        <v>26</v>
      </c>
    </row>
    <row r="91" spans="1:11" x14ac:dyDescent="0.3">
      <c r="A91" t="s">
        <v>208</v>
      </c>
      <c r="B91" t="s">
        <v>210</v>
      </c>
      <c r="C91" t="s">
        <v>211</v>
      </c>
      <c r="D91" t="str">
        <f>_xlfn.CONCAT(lst_lprpnp_essence[[#This Row],[genre]]," ",lst_lprpnp_essence[[#This Row],[espece]])</f>
        <v>Juglans regia</v>
      </c>
      <c r="E91" t="str">
        <f>_xlfn.CONCAT(lst_lprpnp_essence[[#This Row],[nomlatin]]," (",lst_lprpnp_essence[[#This Row],[nomfrancais]],")")</f>
        <v>Juglans regia (Noyer commun)</v>
      </c>
      <c r="F91" s="2">
        <v>3</v>
      </c>
      <c r="G91" s="2">
        <v>3</v>
      </c>
      <c r="H91" s="3">
        <v>6</v>
      </c>
      <c r="I91" s="2" t="str" cm="1">
        <f t="array" ref="I91">_xlfn.IFS(lst_lprpnp_essence[[#This Row],[note]]&gt;6,"A",lst_lprpnp_essence[[#This Row],[note]]&gt;3,"B",lst_lprpnp_essence[[#This Row],[note]]&gt;1,"C")</f>
        <v>B</v>
      </c>
      <c r="K91">
        <f>LEN(lst_lprpnp_essence[[#This Row],[libelle]])</f>
        <v>28</v>
      </c>
    </row>
    <row r="92" spans="1:11" x14ac:dyDescent="0.3">
      <c r="A92" t="s">
        <v>212</v>
      </c>
      <c r="B92" t="s">
        <v>213</v>
      </c>
      <c r="C92" t="s">
        <v>214</v>
      </c>
      <c r="D92" t="str">
        <f>_xlfn.CONCAT(lst_lprpnp_essence[[#This Row],[genre]]," ",lst_lprpnp_essence[[#This Row],[espece]])</f>
        <v>Juniperus virginiana</v>
      </c>
      <c r="E92" t="str">
        <f>_xlfn.CONCAT(lst_lprpnp_essence[[#This Row],[nomlatin]]," (",lst_lprpnp_essence[[#This Row],[nomfrancais]],")")</f>
        <v>Juniperus virginiana (Genévrier de Virginie)</v>
      </c>
      <c r="F92" s="2">
        <v>2</v>
      </c>
      <c r="G92" s="2">
        <v>1</v>
      </c>
      <c r="H92" s="3">
        <v>3</v>
      </c>
      <c r="I92" s="2" t="str" cm="1">
        <f t="array" ref="I92">_xlfn.IFS(lst_lprpnp_essence[[#This Row],[note]]&gt;6,"A",lst_lprpnp_essence[[#This Row],[note]]&gt;3,"B",lst_lprpnp_essence[[#This Row],[note]]&gt;1,"C")</f>
        <v>C</v>
      </c>
      <c r="K92">
        <f>LEN(lst_lprpnp_essence[[#This Row],[libelle]])</f>
        <v>44</v>
      </c>
    </row>
    <row r="93" spans="1:11" x14ac:dyDescent="0.3">
      <c r="A93" t="s">
        <v>215</v>
      </c>
      <c r="B93" t="s">
        <v>216</v>
      </c>
      <c r="C93" t="s">
        <v>217</v>
      </c>
      <c r="D93" t="str">
        <f>_xlfn.CONCAT(lst_lprpnp_essence[[#This Row],[genre]]," ",lst_lprpnp_essence[[#This Row],[espece]])</f>
        <v>Koelreuteria bipinata</v>
      </c>
      <c r="E93" t="str">
        <f>_xlfn.CONCAT(lst_lprpnp_essence[[#This Row],[nomlatin]]," (",lst_lprpnp_essence[[#This Row],[nomfrancais]],")")</f>
        <v>Koelreuteria bipinata (Savonnier élégant)</v>
      </c>
      <c r="F93" s="2">
        <v>3</v>
      </c>
      <c r="G93" s="2">
        <v>1</v>
      </c>
      <c r="H93" s="3">
        <v>4</v>
      </c>
      <c r="I93" s="2" t="str" cm="1">
        <f t="array" ref="I93">_xlfn.IFS(lst_lprpnp_essence[[#This Row],[note]]&gt;6,"A",lst_lprpnp_essence[[#This Row],[note]]&gt;3,"B",lst_lprpnp_essence[[#This Row],[note]]&gt;1,"C")</f>
        <v>B</v>
      </c>
      <c r="K93">
        <f>LEN(lst_lprpnp_essence[[#This Row],[libelle]])</f>
        <v>41</v>
      </c>
    </row>
    <row r="94" spans="1:11" x14ac:dyDescent="0.3">
      <c r="A94" t="s">
        <v>215</v>
      </c>
      <c r="B94" t="s">
        <v>218</v>
      </c>
      <c r="C94" t="s">
        <v>219</v>
      </c>
      <c r="D94" t="str">
        <f>_xlfn.CONCAT(lst_lprpnp_essence[[#This Row],[genre]]," ",lst_lprpnp_essence[[#This Row],[espece]])</f>
        <v>Koelreuteria paniculata</v>
      </c>
      <c r="E94" t="str">
        <f>_xlfn.CONCAT(lst_lprpnp_essence[[#This Row],[nomlatin]]," (",lst_lprpnp_essence[[#This Row],[nomfrancais]],")")</f>
        <v>Koelreuteria paniculata (Savonnier)</v>
      </c>
      <c r="F94" s="2">
        <v>2</v>
      </c>
      <c r="G94" s="2">
        <v>1</v>
      </c>
      <c r="H94" s="3">
        <v>3</v>
      </c>
      <c r="I94" s="2" t="str" cm="1">
        <f t="array" ref="I94">_xlfn.IFS(lst_lprpnp_essence[[#This Row],[note]]&gt;6,"A",lst_lprpnp_essence[[#This Row],[note]]&gt;3,"B",lst_lprpnp_essence[[#This Row],[note]]&gt;1,"C")</f>
        <v>C</v>
      </c>
      <c r="K94">
        <f>LEN(lst_lprpnp_essence[[#This Row],[libelle]])</f>
        <v>35</v>
      </c>
    </row>
    <row r="95" spans="1:11" x14ac:dyDescent="0.3">
      <c r="A95" t="s">
        <v>220</v>
      </c>
      <c r="B95" t="s">
        <v>221</v>
      </c>
      <c r="C95" t="s">
        <v>222</v>
      </c>
      <c r="D95" t="str">
        <f>_xlfn.CONCAT(lst_lprpnp_essence[[#This Row],[genre]]," ",lst_lprpnp_essence[[#This Row],[espece]])</f>
        <v>Lagerstroemia indica</v>
      </c>
      <c r="E95" t="str">
        <f>_xlfn.CONCAT(lst_lprpnp_essence[[#This Row],[nomlatin]]," (",lst_lprpnp_essence[[#This Row],[nomfrancais]],")")</f>
        <v>Lagerstroemia indica (Lilas d'Inde)</v>
      </c>
      <c r="F95" s="2">
        <v>3</v>
      </c>
      <c r="G95" s="2">
        <v>1</v>
      </c>
      <c r="H95" s="3">
        <v>4</v>
      </c>
      <c r="I95" s="2" t="str" cm="1">
        <f t="array" ref="I95">_xlfn.IFS(lst_lprpnp_essence[[#This Row],[note]]&gt;6,"A",lst_lprpnp_essence[[#This Row],[note]]&gt;3,"B",lst_lprpnp_essence[[#This Row],[note]]&gt;1,"C")</f>
        <v>B</v>
      </c>
      <c r="K95">
        <f>LEN(lst_lprpnp_essence[[#This Row],[libelle]])</f>
        <v>35</v>
      </c>
    </row>
    <row r="96" spans="1:11" x14ac:dyDescent="0.3">
      <c r="A96" t="s">
        <v>223</v>
      </c>
      <c r="B96" t="s">
        <v>224</v>
      </c>
      <c r="C96" t="s">
        <v>225</v>
      </c>
      <c r="D96" t="str">
        <f>_xlfn.CONCAT(lst_lprpnp_essence[[#This Row],[genre]]," ",lst_lprpnp_essence[[#This Row],[espece]])</f>
        <v>Larix decidua</v>
      </c>
      <c r="E96" t="str">
        <f>_xlfn.CONCAT(lst_lprpnp_essence[[#This Row],[nomlatin]]," (",lst_lprpnp_essence[[#This Row],[nomfrancais]],")")</f>
        <v>Larix decidua (Mélèze commun)</v>
      </c>
      <c r="F96" s="2">
        <v>2</v>
      </c>
      <c r="G96" s="2">
        <v>1</v>
      </c>
      <c r="H96" s="3">
        <v>3</v>
      </c>
      <c r="I96" s="2" t="str" cm="1">
        <f t="array" ref="I96">_xlfn.IFS(lst_lprpnp_essence[[#This Row],[note]]&gt;6,"A",lst_lprpnp_essence[[#This Row],[note]]&gt;3,"B",lst_lprpnp_essence[[#This Row],[note]]&gt;1,"C")</f>
        <v>C</v>
      </c>
      <c r="K96">
        <f>LEN(lst_lprpnp_essence[[#This Row],[libelle]])</f>
        <v>29</v>
      </c>
    </row>
    <row r="97" spans="1:11" x14ac:dyDescent="0.3">
      <c r="A97" t="s">
        <v>223</v>
      </c>
      <c r="B97" t="s">
        <v>226</v>
      </c>
      <c r="C97" t="s">
        <v>227</v>
      </c>
      <c r="D97" t="str">
        <f>_xlfn.CONCAT(lst_lprpnp_essence[[#This Row],[genre]]," ",lst_lprpnp_essence[[#This Row],[espece]])</f>
        <v>Larix kaempferi</v>
      </c>
      <c r="E97" t="str">
        <f>_xlfn.CONCAT(lst_lprpnp_essence[[#This Row],[nomlatin]]," (",lst_lprpnp_essence[[#This Row],[nomfrancais]],")")</f>
        <v>Larix kaempferi (Mélèze du Japon)</v>
      </c>
      <c r="F97" s="2">
        <v>2</v>
      </c>
      <c r="G97" s="2">
        <v>1</v>
      </c>
      <c r="H97" s="3">
        <v>3</v>
      </c>
      <c r="I97" s="2" t="str" cm="1">
        <f t="array" ref="I97">_xlfn.IFS(lst_lprpnp_essence[[#This Row],[note]]&gt;6,"A",lst_lprpnp_essence[[#This Row],[note]]&gt;3,"B",lst_lprpnp_essence[[#This Row],[note]]&gt;1,"C")</f>
        <v>C</v>
      </c>
      <c r="K97">
        <f>LEN(lst_lprpnp_essence[[#This Row],[libelle]])</f>
        <v>33</v>
      </c>
    </row>
    <row r="98" spans="1:11" x14ac:dyDescent="0.3">
      <c r="A98" t="s">
        <v>228</v>
      </c>
      <c r="B98" t="s">
        <v>229</v>
      </c>
      <c r="C98" t="s">
        <v>230</v>
      </c>
      <c r="D98" t="str">
        <f>_xlfn.CONCAT(lst_lprpnp_essence[[#This Row],[genre]]," ",lst_lprpnp_essence[[#This Row],[espece]])</f>
        <v>Ligustrum ibota</v>
      </c>
      <c r="E98" t="str">
        <f>_xlfn.CONCAT(lst_lprpnp_essence[[#This Row],[nomlatin]]," (",lst_lprpnp_essence[[#This Row],[nomfrancais]],")")</f>
        <v>Ligustrum ibota (Troène ibota)</v>
      </c>
      <c r="F98" s="2">
        <v>3</v>
      </c>
      <c r="G98" s="2">
        <v>1</v>
      </c>
      <c r="H98" s="3">
        <v>4</v>
      </c>
      <c r="I98" s="2" t="str" cm="1">
        <f t="array" ref="I98">_xlfn.IFS(lst_lprpnp_essence[[#This Row],[note]]&gt;6,"A",lst_lprpnp_essence[[#This Row],[note]]&gt;3,"B",lst_lprpnp_essence[[#This Row],[note]]&gt;1,"C")</f>
        <v>B</v>
      </c>
      <c r="K98">
        <f>LEN(lst_lprpnp_essence[[#This Row],[libelle]])</f>
        <v>30</v>
      </c>
    </row>
    <row r="99" spans="1:11" x14ac:dyDescent="0.3">
      <c r="A99" t="s">
        <v>228</v>
      </c>
      <c r="B99" t="s">
        <v>117</v>
      </c>
      <c r="C99" t="s">
        <v>231</v>
      </c>
      <c r="D99" t="str">
        <f>_xlfn.CONCAT(lst_lprpnp_essence[[#This Row],[genre]]," ",lst_lprpnp_essence[[#This Row],[espece]])</f>
        <v>Ligustrum japonicum</v>
      </c>
      <c r="E99" t="str">
        <f>_xlfn.CONCAT(lst_lprpnp_essence[[#This Row],[nomlatin]]," (",lst_lprpnp_essence[[#This Row],[nomfrancais]],")")</f>
        <v>Ligustrum japonicum (Troène du Japon)</v>
      </c>
      <c r="F99" s="2">
        <v>3</v>
      </c>
      <c r="G99" s="2">
        <v>1</v>
      </c>
      <c r="H99" s="3">
        <v>4</v>
      </c>
      <c r="I99" s="2" t="str" cm="1">
        <f t="array" ref="I99">_xlfn.IFS(lst_lprpnp_essence[[#This Row],[note]]&gt;6,"A",lst_lprpnp_essence[[#This Row],[note]]&gt;3,"B",lst_lprpnp_essence[[#This Row],[note]]&gt;1,"C")</f>
        <v>B</v>
      </c>
      <c r="K99">
        <f>LEN(lst_lprpnp_essence[[#This Row],[libelle]])</f>
        <v>37</v>
      </c>
    </row>
    <row r="100" spans="1:11" x14ac:dyDescent="0.3">
      <c r="A100" t="s">
        <v>232</v>
      </c>
      <c r="B100" t="s">
        <v>97</v>
      </c>
      <c r="C100" t="s">
        <v>233</v>
      </c>
      <c r="D100" t="str">
        <f>_xlfn.CONCAT(lst_lprpnp_essence[[#This Row],[genre]]," ",lst_lprpnp_essence[[#This Row],[espece]])</f>
        <v>Liquidambar orientalis</v>
      </c>
      <c r="E100" t="str">
        <f>_xlfn.CONCAT(lst_lprpnp_essence[[#This Row],[nomlatin]]," (",lst_lprpnp_essence[[#This Row],[nomfrancais]],")")</f>
        <v>Liquidambar orientalis (Copalme d'Orient)</v>
      </c>
      <c r="F100" s="2">
        <v>4</v>
      </c>
      <c r="G100" s="2">
        <v>1</v>
      </c>
      <c r="H100" s="3">
        <v>5</v>
      </c>
      <c r="I100" s="2" t="str" cm="1">
        <f t="array" ref="I100">_xlfn.IFS(lst_lprpnp_essence[[#This Row],[note]]&gt;6,"A",lst_lprpnp_essence[[#This Row],[note]]&gt;3,"B",lst_lprpnp_essence[[#This Row],[note]]&gt;1,"C")</f>
        <v>B</v>
      </c>
      <c r="K100">
        <f>LEN(lst_lprpnp_essence[[#This Row],[libelle]])</f>
        <v>41</v>
      </c>
    </row>
    <row r="101" spans="1:11" x14ac:dyDescent="0.3">
      <c r="A101" t="s">
        <v>232</v>
      </c>
      <c r="B101" t="s">
        <v>234</v>
      </c>
      <c r="C101" t="s">
        <v>235</v>
      </c>
      <c r="D101" t="str">
        <f>_xlfn.CONCAT(lst_lprpnp_essence[[#This Row],[genre]]," ",lst_lprpnp_essence[[#This Row],[espece]])</f>
        <v>Liquidambar styraciflua</v>
      </c>
      <c r="E101" t="str">
        <f>_xlfn.CONCAT(lst_lprpnp_essence[[#This Row],[nomlatin]]," (",lst_lprpnp_essence[[#This Row],[nomfrancais]],")")</f>
        <v>Liquidambar styraciflua (Copalme d'Amérique)</v>
      </c>
      <c r="F101" s="2">
        <v>3</v>
      </c>
      <c r="G101" s="2">
        <v>1</v>
      </c>
      <c r="H101" s="3">
        <v>4</v>
      </c>
      <c r="I101" s="2" t="str" cm="1">
        <f t="array" ref="I101">_xlfn.IFS(lst_lprpnp_essence[[#This Row],[note]]&gt;6,"A",lst_lprpnp_essence[[#This Row],[note]]&gt;3,"B",lst_lprpnp_essence[[#This Row],[note]]&gt;1,"C")</f>
        <v>B</v>
      </c>
      <c r="K101">
        <f>LEN(lst_lprpnp_essence[[#This Row],[libelle]])</f>
        <v>44</v>
      </c>
    </row>
    <row r="102" spans="1:11" x14ac:dyDescent="0.3">
      <c r="A102" t="s">
        <v>236</v>
      </c>
      <c r="B102" t="s">
        <v>237</v>
      </c>
      <c r="C102" t="s">
        <v>238</v>
      </c>
      <c r="D102" t="str">
        <f>_xlfn.CONCAT(lst_lprpnp_essence[[#This Row],[genre]]," ",lst_lprpnp_essence[[#This Row],[espece]])</f>
        <v>Liriodendron tulipifera</v>
      </c>
      <c r="E102" t="str">
        <f>_xlfn.CONCAT(lst_lprpnp_essence[[#This Row],[nomlatin]]," (",lst_lprpnp_essence[[#This Row],[nomfrancais]],")")</f>
        <v>Liriodendron tulipifera (Tulipier)</v>
      </c>
      <c r="F102" s="2">
        <v>4</v>
      </c>
      <c r="G102" s="2">
        <v>1</v>
      </c>
      <c r="H102" s="3">
        <v>5</v>
      </c>
      <c r="I102" s="2" t="str" cm="1">
        <f t="array" ref="I102">_xlfn.IFS(lst_lprpnp_essence[[#This Row],[note]]&gt;6,"A",lst_lprpnp_essence[[#This Row],[note]]&gt;3,"B",lst_lprpnp_essence[[#This Row],[note]]&gt;1,"C")</f>
        <v>B</v>
      </c>
      <c r="K102">
        <f>LEN(lst_lprpnp_essence[[#This Row],[libelle]])</f>
        <v>34</v>
      </c>
    </row>
    <row r="103" spans="1:11" x14ac:dyDescent="0.3">
      <c r="A103" t="s">
        <v>239</v>
      </c>
      <c r="B103" t="s">
        <v>240</v>
      </c>
      <c r="C103" t="s">
        <v>241</v>
      </c>
      <c r="D103" t="str">
        <f>_xlfn.CONCAT(lst_lprpnp_essence[[#This Row],[genre]]," ",lst_lprpnp_essence[[#This Row],[espece]])</f>
        <v>Maclura pomifera</v>
      </c>
      <c r="E103" t="str">
        <f>_xlfn.CONCAT(lst_lprpnp_essence[[#This Row],[nomlatin]]," (",lst_lprpnp_essence[[#This Row],[nomfrancais]],")")</f>
        <v>Maclura pomifera (Oranger des Osages)</v>
      </c>
      <c r="F103" s="2">
        <v>3</v>
      </c>
      <c r="G103" s="2">
        <v>1</v>
      </c>
      <c r="H103" s="3">
        <v>4</v>
      </c>
      <c r="I103" s="2" t="str" cm="1">
        <f t="array" ref="I103">_xlfn.IFS(lst_lprpnp_essence[[#This Row],[note]]&gt;6,"A",lst_lprpnp_essence[[#This Row],[note]]&gt;3,"B",lst_lprpnp_essence[[#This Row],[note]]&gt;1,"C")</f>
        <v>B</v>
      </c>
      <c r="K103">
        <f>LEN(lst_lprpnp_essence[[#This Row],[libelle]])</f>
        <v>37</v>
      </c>
    </row>
    <row r="104" spans="1:11" x14ac:dyDescent="0.3">
      <c r="A104" t="s">
        <v>242</v>
      </c>
      <c r="B104" t="s">
        <v>243</v>
      </c>
      <c r="C104" t="s">
        <v>244</v>
      </c>
      <c r="D104" t="str">
        <f>_xlfn.CONCAT(lst_lprpnp_essence[[#This Row],[genre]]," ",lst_lprpnp_essence[[#This Row],[espece]])</f>
        <v>Magnolia grandiflora</v>
      </c>
      <c r="E104" t="str">
        <f>_xlfn.CONCAT(lst_lprpnp_essence[[#This Row],[nomlatin]]," (",lst_lprpnp_essence[[#This Row],[nomfrancais]],")")</f>
        <v>Magnolia grandiflora (Magnolia à grandes fleurs)</v>
      </c>
      <c r="F104" s="2">
        <v>3</v>
      </c>
      <c r="G104" s="2">
        <v>1</v>
      </c>
      <c r="H104" s="3">
        <v>4</v>
      </c>
      <c r="I104" s="2" t="str" cm="1">
        <f t="array" ref="I104">_xlfn.IFS(lst_lprpnp_essence[[#This Row],[note]]&gt;6,"A",lst_lprpnp_essence[[#This Row],[note]]&gt;3,"B",lst_lprpnp_essence[[#This Row],[note]]&gt;1,"C")</f>
        <v>B</v>
      </c>
      <c r="K104">
        <f>LEN(lst_lprpnp_essence[[#This Row],[libelle]])</f>
        <v>48</v>
      </c>
    </row>
    <row r="105" spans="1:11" x14ac:dyDescent="0.3">
      <c r="A105" t="s">
        <v>242</v>
      </c>
      <c r="B105" t="s">
        <v>245</v>
      </c>
      <c r="C105" t="s">
        <v>246</v>
      </c>
      <c r="D105" t="str">
        <f>_xlfn.CONCAT(lst_lprpnp_essence[[#This Row],[genre]]," ",lst_lprpnp_essence[[#This Row],[espece]])</f>
        <v>Magnolia Kobus</v>
      </c>
      <c r="E105" t="str">
        <f>_xlfn.CONCAT(lst_lprpnp_essence[[#This Row],[nomlatin]]," (",lst_lprpnp_essence[[#This Row],[nomfrancais]],")")</f>
        <v>Magnolia Kobus (Magnolia de Kobé)</v>
      </c>
      <c r="F105" s="2">
        <v>3</v>
      </c>
      <c r="G105" s="2">
        <v>1</v>
      </c>
      <c r="H105" s="3">
        <v>4</v>
      </c>
      <c r="I105" s="2" t="str" cm="1">
        <f t="array" ref="I105">_xlfn.IFS(lst_lprpnp_essence[[#This Row],[note]]&gt;6,"A",lst_lprpnp_essence[[#This Row],[note]]&gt;3,"B",lst_lprpnp_essence[[#This Row],[note]]&gt;1,"C")</f>
        <v>B</v>
      </c>
      <c r="K105">
        <f>LEN(lst_lprpnp_essence[[#This Row],[libelle]])</f>
        <v>33</v>
      </c>
    </row>
    <row r="106" spans="1:11" x14ac:dyDescent="0.3">
      <c r="A106" t="s">
        <v>242</v>
      </c>
      <c r="B106" t="s">
        <v>247</v>
      </c>
      <c r="C106" t="s">
        <v>248</v>
      </c>
      <c r="D106" t="str">
        <f>_xlfn.CONCAT(lst_lprpnp_essence[[#This Row],[genre]]," ",lst_lprpnp_essence[[#This Row],[espece]])</f>
        <v>Magnolia loebneri (x)</v>
      </c>
      <c r="E106" t="str">
        <f>_xlfn.CONCAT(lst_lprpnp_essence[[#This Row],[nomlatin]]," (",lst_lprpnp_essence[[#This Row],[nomfrancais]],")")</f>
        <v>Magnolia loebneri (x) (Magnolia de Loebner)</v>
      </c>
      <c r="F106" s="2">
        <v>3</v>
      </c>
      <c r="G106" s="2">
        <v>1</v>
      </c>
      <c r="H106" s="3">
        <v>4</v>
      </c>
      <c r="I106" s="2" t="str" cm="1">
        <f t="array" ref="I106">_xlfn.IFS(lst_lprpnp_essence[[#This Row],[note]]&gt;6,"A",lst_lprpnp_essence[[#This Row],[note]]&gt;3,"B",lst_lprpnp_essence[[#This Row],[note]]&gt;1,"C")</f>
        <v>B</v>
      </c>
      <c r="K106">
        <f>LEN(lst_lprpnp_essence[[#This Row],[libelle]])</f>
        <v>43</v>
      </c>
    </row>
    <row r="107" spans="1:11" x14ac:dyDescent="0.3">
      <c r="A107" t="s">
        <v>242</v>
      </c>
      <c r="B107" t="s">
        <v>249</v>
      </c>
      <c r="C107" t="s">
        <v>250</v>
      </c>
      <c r="D107" t="str">
        <f>_xlfn.CONCAT(lst_lprpnp_essence[[#This Row],[genre]]," ",lst_lprpnp_essence[[#This Row],[espece]])</f>
        <v>Magnolia soulangeana (x)</v>
      </c>
      <c r="E107" t="str">
        <f>_xlfn.CONCAT(lst_lprpnp_essence[[#This Row],[nomlatin]]," (",lst_lprpnp_essence[[#This Row],[nomfrancais]],")")</f>
        <v>Magnolia soulangeana (x) (Magnolia de Soulange)</v>
      </c>
      <c r="F107" s="2">
        <v>2</v>
      </c>
      <c r="G107" s="2">
        <v>1</v>
      </c>
      <c r="H107" s="3">
        <v>3</v>
      </c>
      <c r="I107" s="2" t="str" cm="1">
        <f t="array" ref="I107">_xlfn.IFS(lst_lprpnp_essence[[#This Row],[note]]&gt;6,"A",lst_lprpnp_essence[[#This Row],[note]]&gt;3,"B",lst_lprpnp_essence[[#This Row],[note]]&gt;1,"C")</f>
        <v>C</v>
      </c>
      <c r="K107">
        <f>LEN(lst_lprpnp_essence[[#This Row],[libelle]])</f>
        <v>47</v>
      </c>
    </row>
    <row r="108" spans="1:11" x14ac:dyDescent="0.3">
      <c r="A108" t="s">
        <v>242</v>
      </c>
      <c r="B108" t="s">
        <v>251</v>
      </c>
      <c r="C108" t="s">
        <v>246</v>
      </c>
      <c r="D108" t="str">
        <f>_xlfn.CONCAT(lst_lprpnp_essence[[#This Row],[genre]]," ",lst_lprpnp_essence[[#This Row],[espece]])</f>
        <v>Magnolia 'Suzan'</v>
      </c>
      <c r="E108" t="str">
        <f>_xlfn.CONCAT(lst_lprpnp_essence[[#This Row],[nomlatin]]," (",lst_lprpnp_essence[[#This Row],[nomfrancais]],")")</f>
        <v>Magnolia 'Suzan' (Magnolia de Kobé)</v>
      </c>
      <c r="F108" s="2">
        <v>3</v>
      </c>
      <c r="G108" s="2">
        <v>1</v>
      </c>
      <c r="H108" s="3">
        <v>4</v>
      </c>
      <c r="I108" s="2" t="str" cm="1">
        <f t="array" ref="I108">_xlfn.IFS(lst_lprpnp_essence[[#This Row],[note]]&gt;6,"A",lst_lprpnp_essence[[#This Row],[note]]&gt;3,"B",lst_lprpnp_essence[[#This Row],[note]]&gt;1,"C")</f>
        <v>B</v>
      </c>
      <c r="K108">
        <f>LEN(lst_lprpnp_essence[[#This Row],[libelle]])</f>
        <v>35</v>
      </c>
    </row>
    <row r="109" spans="1:11" x14ac:dyDescent="0.3">
      <c r="A109" t="s">
        <v>252</v>
      </c>
      <c r="B109" t="s">
        <v>253</v>
      </c>
      <c r="C109" t="s">
        <v>254</v>
      </c>
      <c r="D109" t="str">
        <f>_xlfn.CONCAT(lst_lprpnp_essence[[#This Row],[genre]]," ",lst_lprpnp_essence[[#This Row],[espece]])</f>
        <v>Malus domestica</v>
      </c>
      <c r="E109" t="str">
        <f>_xlfn.CONCAT(lst_lprpnp_essence[[#This Row],[nomlatin]]," (",lst_lprpnp_essence[[#This Row],[nomfrancais]],")")</f>
        <v>Malus domestica (Pommier commun)</v>
      </c>
      <c r="F109" s="2">
        <v>3</v>
      </c>
      <c r="G109" s="2">
        <v>3</v>
      </c>
      <c r="H109" s="3">
        <v>6</v>
      </c>
      <c r="I109" s="2" t="str" cm="1">
        <f t="array" ref="I109">_xlfn.IFS(lst_lprpnp_essence[[#This Row],[note]]&gt;6,"A",lst_lprpnp_essence[[#This Row],[note]]&gt;3,"B",lst_lprpnp_essence[[#This Row],[note]]&gt;1,"C")</f>
        <v>B</v>
      </c>
      <c r="K109">
        <f>LEN(lst_lprpnp_essence[[#This Row],[libelle]])</f>
        <v>32</v>
      </c>
    </row>
    <row r="110" spans="1:11" x14ac:dyDescent="0.3">
      <c r="A110" t="s">
        <v>252</v>
      </c>
      <c r="B110" t="s">
        <v>255</v>
      </c>
      <c r="C110" t="s">
        <v>256</v>
      </c>
      <c r="D110" t="str">
        <f>_xlfn.CONCAT(lst_lprpnp_essence[[#This Row],[genre]]," ",lst_lprpnp_essence[[#This Row],[espece]])</f>
        <v>Malus spp.</v>
      </c>
      <c r="E110" t="str">
        <f>_xlfn.CONCAT(lst_lprpnp_essence[[#This Row],[nomlatin]]," (",lst_lprpnp_essence[[#This Row],[nomfrancais]],")")</f>
        <v>Malus spp. (Pommier)</v>
      </c>
      <c r="F110" s="2">
        <v>3</v>
      </c>
      <c r="G110" s="2">
        <v>1</v>
      </c>
      <c r="H110" s="3">
        <v>4</v>
      </c>
      <c r="I110" s="2" t="str" cm="1">
        <f t="array" ref="I110">_xlfn.IFS(lst_lprpnp_essence[[#This Row],[note]]&gt;6,"A",lst_lprpnp_essence[[#This Row],[note]]&gt;3,"B",lst_lprpnp_essence[[#This Row],[note]]&gt;1,"C")</f>
        <v>B</v>
      </c>
      <c r="K110">
        <f>LEN(lst_lprpnp_essence[[#This Row],[libelle]])</f>
        <v>20</v>
      </c>
    </row>
    <row r="111" spans="1:11" x14ac:dyDescent="0.3">
      <c r="A111" t="s">
        <v>252</v>
      </c>
      <c r="B111" t="s">
        <v>257</v>
      </c>
      <c r="C111" t="s">
        <v>258</v>
      </c>
      <c r="D111" t="str">
        <f>_xlfn.CONCAT(lst_lprpnp_essence[[#This Row],[genre]]," ",lst_lprpnp_essence[[#This Row],[espece]])</f>
        <v>Malus sylvestris</v>
      </c>
      <c r="E111" t="str">
        <f>_xlfn.CONCAT(lst_lprpnp_essence[[#This Row],[nomlatin]]," (",lst_lprpnp_essence[[#This Row],[nomfrancais]],")")</f>
        <v>Malus sylvestris (Pommier sauvage)</v>
      </c>
      <c r="F111" s="2">
        <v>3</v>
      </c>
      <c r="G111" s="2">
        <v>4</v>
      </c>
      <c r="H111" s="3">
        <v>7</v>
      </c>
      <c r="I111" s="2" t="str" cm="1">
        <f t="array" ref="I111">_xlfn.IFS(lst_lprpnp_essence[[#This Row],[note]]&gt;6,"A",lst_lprpnp_essence[[#This Row],[note]]&gt;3,"B",lst_lprpnp_essence[[#This Row],[note]]&gt;1,"C")</f>
        <v>A</v>
      </c>
      <c r="K111">
        <f>LEN(lst_lprpnp_essence[[#This Row],[libelle]])</f>
        <v>34</v>
      </c>
    </row>
    <row r="112" spans="1:11" x14ac:dyDescent="0.3">
      <c r="A112" t="s">
        <v>252</v>
      </c>
      <c r="B112" t="s">
        <v>259</v>
      </c>
      <c r="C112" t="s">
        <v>260</v>
      </c>
      <c r="D112" t="str">
        <f>_xlfn.CONCAT(lst_lprpnp_essence[[#This Row],[genre]]," ",lst_lprpnp_essence[[#This Row],[espece]])</f>
        <v>Malus trilobata</v>
      </c>
      <c r="E112" t="str">
        <f>_xlfn.CONCAT(lst_lprpnp_essence[[#This Row],[nomlatin]]," (",lst_lprpnp_essence[[#This Row],[nomfrancais]],")")</f>
        <v>Malus trilobata (Pommier à feuilles trilobées)</v>
      </c>
      <c r="F112" s="2">
        <v>3</v>
      </c>
      <c r="G112" s="2">
        <v>1</v>
      </c>
      <c r="H112" s="3">
        <v>4</v>
      </c>
      <c r="I112" s="2" t="str" cm="1">
        <f t="array" ref="I112">_xlfn.IFS(lst_lprpnp_essence[[#This Row],[note]]&gt;6,"A",lst_lprpnp_essence[[#This Row],[note]]&gt;3,"B",lst_lprpnp_essence[[#This Row],[note]]&gt;1,"C")</f>
        <v>B</v>
      </c>
      <c r="K112">
        <f>LEN(lst_lprpnp_essence[[#This Row],[libelle]])</f>
        <v>46</v>
      </c>
    </row>
    <row r="113" spans="1:11" x14ac:dyDescent="0.3">
      <c r="A113" t="s">
        <v>261</v>
      </c>
      <c r="B113" t="s">
        <v>262</v>
      </c>
      <c r="C113" t="s">
        <v>263</v>
      </c>
      <c r="D113" t="str">
        <f>_xlfn.CONCAT(lst_lprpnp_essence[[#This Row],[genre]]," ",lst_lprpnp_essence[[#This Row],[espece]])</f>
        <v>Mespilus germanica</v>
      </c>
      <c r="E113" t="str">
        <f>_xlfn.CONCAT(lst_lprpnp_essence[[#This Row],[nomlatin]]," (",lst_lprpnp_essence[[#This Row],[nomfrancais]],")")</f>
        <v>Mespilus germanica (Néflier commun)</v>
      </c>
      <c r="F113" s="2">
        <v>3</v>
      </c>
      <c r="G113" s="2">
        <v>1</v>
      </c>
      <c r="H113" s="3">
        <v>4</v>
      </c>
      <c r="I113" s="2" t="str" cm="1">
        <f t="array" ref="I113">_xlfn.IFS(lst_lprpnp_essence[[#This Row],[note]]&gt;6,"A",lst_lprpnp_essence[[#This Row],[note]]&gt;3,"B",lst_lprpnp_essence[[#This Row],[note]]&gt;1,"C")</f>
        <v>B</v>
      </c>
      <c r="K113">
        <f>LEN(lst_lprpnp_essence[[#This Row],[libelle]])</f>
        <v>35</v>
      </c>
    </row>
    <row r="114" spans="1:11" x14ac:dyDescent="0.3">
      <c r="A114" t="s">
        <v>264</v>
      </c>
      <c r="B114" t="s">
        <v>265</v>
      </c>
      <c r="C114" t="s">
        <v>266</v>
      </c>
      <c r="D114" t="str">
        <f>_xlfn.CONCAT(lst_lprpnp_essence[[#This Row],[genre]]," ",lst_lprpnp_essence[[#This Row],[espece]])</f>
        <v>Metasequoia glybtostroboides</v>
      </c>
      <c r="E114" t="str">
        <f>_xlfn.CONCAT(lst_lprpnp_essence[[#This Row],[nomlatin]]," (",lst_lprpnp_essence[[#This Row],[nomfrancais]],")")</f>
        <v>Metasequoia glybtostroboides (Métasequoia)</v>
      </c>
      <c r="F114" s="2">
        <v>3</v>
      </c>
      <c r="G114" s="2">
        <v>1</v>
      </c>
      <c r="H114" s="3">
        <v>4</v>
      </c>
      <c r="I114" s="2" t="str" cm="1">
        <f t="array" ref="I114">_xlfn.IFS(lst_lprpnp_essence[[#This Row],[note]]&gt;6,"A",lst_lprpnp_essence[[#This Row],[note]]&gt;3,"B",lst_lprpnp_essence[[#This Row],[note]]&gt;1,"C")</f>
        <v>B</v>
      </c>
      <c r="K114">
        <f>LEN(lst_lprpnp_essence[[#This Row],[libelle]])</f>
        <v>42</v>
      </c>
    </row>
    <row r="115" spans="1:11" x14ac:dyDescent="0.3">
      <c r="A115" t="s">
        <v>267</v>
      </c>
      <c r="B115" t="s">
        <v>1</v>
      </c>
      <c r="C115" t="s">
        <v>268</v>
      </c>
      <c r="D115" t="str">
        <f>_xlfn.CONCAT(lst_lprpnp_essence[[#This Row],[genre]]," ",lst_lprpnp_essence[[#This Row],[espece]])</f>
        <v>Morus alba</v>
      </c>
      <c r="E115" t="str">
        <f>_xlfn.CONCAT(lst_lprpnp_essence[[#This Row],[nomlatin]]," (",lst_lprpnp_essence[[#This Row],[nomfrancais]],")")</f>
        <v>Morus alba (Mûrier blanc)</v>
      </c>
      <c r="F115" s="2">
        <v>3</v>
      </c>
      <c r="G115" s="2">
        <v>1</v>
      </c>
      <c r="H115" s="3">
        <v>4</v>
      </c>
      <c r="I115" s="2" t="str" cm="1">
        <f t="array" ref="I115">_xlfn.IFS(lst_lprpnp_essence[[#This Row],[note]]&gt;6,"A",lst_lprpnp_essence[[#This Row],[note]]&gt;3,"B",lst_lprpnp_essence[[#This Row],[note]]&gt;1,"C")</f>
        <v>B</v>
      </c>
      <c r="K115">
        <f>LEN(lst_lprpnp_essence[[#This Row],[libelle]])</f>
        <v>25</v>
      </c>
    </row>
    <row r="116" spans="1:11" x14ac:dyDescent="0.3">
      <c r="A116" t="s">
        <v>267</v>
      </c>
      <c r="B116" t="s">
        <v>81</v>
      </c>
      <c r="C116" t="s">
        <v>269</v>
      </c>
      <c r="D116" t="str">
        <f>_xlfn.CONCAT(lst_lprpnp_essence[[#This Row],[genre]]," ",lst_lprpnp_essence[[#This Row],[espece]])</f>
        <v>Morus nigra</v>
      </c>
      <c r="E116" t="str">
        <f>_xlfn.CONCAT(lst_lprpnp_essence[[#This Row],[nomlatin]]," (",lst_lprpnp_essence[[#This Row],[nomfrancais]],")")</f>
        <v>Morus nigra (Mûrier noir)</v>
      </c>
      <c r="F116" s="2">
        <v>3</v>
      </c>
      <c r="G116" s="2">
        <v>1</v>
      </c>
      <c r="H116" s="3">
        <v>4</v>
      </c>
      <c r="I116" s="2" t="str" cm="1">
        <f t="array" ref="I116">_xlfn.IFS(lst_lprpnp_essence[[#This Row],[note]]&gt;6,"A",lst_lprpnp_essence[[#This Row],[note]]&gt;3,"B",lst_lprpnp_essence[[#This Row],[note]]&gt;1,"C")</f>
        <v>B</v>
      </c>
      <c r="K116">
        <f>LEN(lst_lprpnp_essence[[#This Row],[libelle]])</f>
        <v>25</v>
      </c>
    </row>
    <row r="117" spans="1:11" x14ac:dyDescent="0.3">
      <c r="A117" t="s">
        <v>270</v>
      </c>
      <c r="B117" t="s">
        <v>271</v>
      </c>
      <c r="C117" t="s">
        <v>272</v>
      </c>
      <c r="D117" t="str">
        <f>_xlfn.CONCAT(lst_lprpnp_essence[[#This Row],[genre]]," ",lst_lprpnp_essence[[#This Row],[espece]])</f>
        <v>Nothofagus antarctica</v>
      </c>
      <c r="E117" t="str">
        <f>_xlfn.CONCAT(lst_lprpnp_essence[[#This Row],[nomlatin]]," (",lst_lprpnp_essence[[#This Row],[nomfrancais]],")")</f>
        <v>Nothofagus antarctica (Hêtre austral)</v>
      </c>
      <c r="F117" s="2">
        <v>3</v>
      </c>
      <c r="G117" s="2">
        <v>1</v>
      </c>
      <c r="H117" s="3">
        <v>4</v>
      </c>
      <c r="I117" s="2" t="str" cm="1">
        <f t="array" ref="I117">_xlfn.IFS(lst_lprpnp_essence[[#This Row],[note]]&gt;6,"A",lst_lprpnp_essence[[#This Row],[note]]&gt;3,"B",lst_lprpnp_essence[[#This Row],[note]]&gt;1,"C")</f>
        <v>B</v>
      </c>
      <c r="K117">
        <f>LEN(lst_lprpnp_essence[[#This Row],[libelle]])</f>
        <v>37</v>
      </c>
    </row>
    <row r="118" spans="1:11" x14ac:dyDescent="0.3">
      <c r="A118" t="s">
        <v>273</v>
      </c>
      <c r="B118" t="s">
        <v>187</v>
      </c>
      <c r="C118" t="s">
        <v>274</v>
      </c>
      <c r="D118" t="str">
        <f>_xlfn.CONCAT(lst_lprpnp_essence[[#This Row],[genre]]," ",lst_lprpnp_essence[[#This Row],[espece]])</f>
        <v>Nyssa sylvatica</v>
      </c>
      <c r="E118" t="str">
        <f>_xlfn.CONCAT(lst_lprpnp_essence[[#This Row],[nomlatin]]," (",lst_lprpnp_essence[[#This Row],[nomfrancais]],")")</f>
        <v>Nyssa sylvatica (Tupélo, gommier noir)</v>
      </c>
      <c r="F118" s="2">
        <v>3</v>
      </c>
      <c r="G118" s="2">
        <v>1</v>
      </c>
      <c r="H118" s="3">
        <v>4</v>
      </c>
      <c r="I118" s="2" t="str" cm="1">
        <f t="array" ref="I118">_xlfn.IFS(lst_lprpnp_essence[[#This Row],[note]]&gt;6,"A",lst_lprpnp_essence[[#This Row],[note]]&gt;3,"B",lst_lprpnp_essence[[#This Row],[note]]&gt;1,"C")</f>
        <v>B</v>
      </c>
      <c r="K118">
        <f>LEN(lst_lprpnp_essence[[#This Row],[libelle]])</f>
        <v>38</v>
      </c>
    </row>
    <row r="119" spans="1:11" x14ac:dyDescent="0.3">
      <c r="A119" t="s">
        <v>275</v>
      </c>
      <c r="B119" t="s">
        <v>276</v>
      </c>
      <c r="C119" t="s">
        <v>277</v>
      </c>
      <c r="D119" t="str">
        <f>_xlfn.CONCAT(lst_lprpnp_essence[[#This Row],[genre]]," ",lst_lprpnp_essence[[#This Row],[espece]])</f>
        <v>Ostrya carpinifolia</v>
      </c>
      <c r="E119" t="str">
        <f>_xlfn.CONCAT(lst_lprpnp_essence[[#This Row],[nomlatin]]," (",lst_lprpnp_essence[[#This Row],[nomfrancais]],")")</f>
        <v>Ostrya carpinifolia (Charme-houblon)</v>
      </c>
      <c r="F119" s="2">
        <v>3</v>
      </c>
      <c r="G119" s="2">
        <v>1</v>
      </c>
      <c r="H119" s="3">
        <v>4</v>
      </c>
      <c r="I119" s="2" t="str" cm="1">
        <f t="array" ref="I119">_xlfn.IFS(lst_lprpnp_essence[[#This Row],[note]]&gt;6,"A",lst_lprpnp_essence[[#This Row],[note]]&gt;3,"B",lst_lprpnp_essence[[#This Row],[note]]&gt;1,"C")</f>
        <v>B</v>
      </c>
      <c r="K119">
        <f>LEN(lst_lprpnp_essence[[#This Row],[libelle]])</f>
        <v>36</v>
      </c>
    </row>
    <row r="120" spans="1:11" x14ac:dyDescent="0.3">
      <c r="A120" t="s">
        <v>278</v>
      </c>
      <c r="B120" t="s">
        <v>279</v>
      </c>
      <c r="C120" t="s">
        <v>280</v>
      </c>
      <c r="D120" t="str">
        <f>_xlfn.CONCAT(lst_lprpnp_essence[[#This Row],[genre]]," ",lst_lprpnp_essence[[#This Row],[espece]])</f>
        <v>Parrotia persica</v>
      </c>
      <c r="E120" t="str">
        <f>_xlfn.CONCAT(lst_lprpnp_essence[[#This Row],[nomlatin]]," (",lst_lprpnp_essence[[#This Row],[nomfrancais]],")")</f>
        <v>Parrotia persica (Hêtre de Perse)</v>
      </c>
      <c r="F120" s="2">
        <v>3</v>
      </c>
      <c r="G120" s="2">
        <v>1</v>
      </c>
      <c r="H120" s="3">
        <v>4</v>
      </c>
      <c r="I120" s="2" t="str" cm="1">
        <f t="array" ref="I120">_xlfn.IFS(lst_lprpnp_essence[[#This Row],[note]]&gt;6,"A",lst_lprpnp_essence[[#This Row],[note]]&gt;3,"B",lst_lprpnp_essence[[#This Row],[note]]&gt;1,"C")</f>
        <v>B</v>
      </c>
      <c r="K120">
        <f>LEN(lst_lprpnp_essence[[#This Row],[libelle]])</f>
        <v>33</v>
      </c>
    </row>
    <row r="121" spans="1:11" x14ac:dyDescent="0.3">
      <c r="A121" t="s">
        <v>281</v>
      </c>
      <c r="B121" t="s">
        <v>282</v>
      </c>
      <c r="C121" t="s">
        <v>283</v>
      </c>
      <c r="D121" t="str">
        <f>_xlfn.CONCAT(lst_lprpnp_essence[[#This Row],[genre]]," ",lst_lprpnp_essence[[#This Row],[espece]])</f>
        <v>Phellodendron amurense</v>
      </c>
      <c r="E121" t="str">
        <f>_xlfn.CONCAT(lst_lprpnp_essence[[#This Row],[nomlatin]]," (",lst_lprpnp_essence[[#This Row],[nomfrancais]],")")</f>
        <v>Phellodendron amurense (Arbre au liège de l'Amour)</v>
      </c>
      <c r="F121" s="2">
        <v>3</v>
      </c>
      <c r="G121" s="2">
        <v>1</v>
      </c>
      <c r="H121" s="3">
        <v>4</v>
      </c>
      <c r="I121" s="2" t="str" cm="1">
        <f t="array" ref="I121">_xlfn.IFS(lst_lprpnp_essence[[#This Row],[note]]&gt;6,"A",lst_lprpnp_essence[[#This Row],[note]]&gt;3,"B",lst_lprpnp_essence[[#This Row],[note]]&gt;1,"C")</f>
        <v>B</v>
      </c>
      <c r="K121">
        <f>LEN(lst_lprpnp_essence[[#This Row],[libelle]])</f>
        <v>50</v>
      </c>
    </row>
    <row r="122" spans="1:11" x14ac:dyDescent="0.3">
      <c r="A122" t="s">
        <v>284</v>
      </c>
      <c r="B122" t="s">
        <v>285</v>
      </c>
      <c r="C122" t="s">
        <v>286</v>
      </c>
      <c r="D122" t="str">
        <f>_xlfn.CONCAT(lst_lprpnp_essence[[#This Row],[genre]]," ",lst_lprpnp_essence[[#This Row],[espece]])</f>
        <v>Picea abies</v>
      </c>
      <c r="E122" t="str">
        <f>_xlfn.CONCAT(lst_lprpnp_essence[[#This Row],[nomlatin]]," (",lst_lprpnp_essence[[#This Row],[nomfrancais]],")")</f>
        <v>Picea abies (Epicéa commun)</v>
      </c>
      <c r="F122" s="2">
        <v>2</v>
      </c>
      <c r="G122" s="2">
        <v>4</v>
      </c>
      <c r="H122" s="3">
        <v>6</v>
      </c>
      <c r="I122" s="2" t="str" cm="1">
        <f t="array" ref="I122">_xlfn.IFS(lst_lprpnp_essence[[#This Row],[note]]&gt;6,"A",lst_lprpnp_essence[[#This Row],[note]]&gt;3,"B",lst_lprpnp_essence[[#This Row],[note]]&gt;1,"C")</f>
        <v>B</v>
      </c>
      <c r="K122">
        <f>LEN(lst_lprpnp_essence[[#This Row],[libelle]])</f>
        <v>27</v>
      </c>
    </row>
    <row r="123" spans="1:11" x14ac:dyDescent="0.3">
      <c r="A123" t="s">
        <v>284</v>
      </c>
      <c r="B123" t="s">
        <v>287</v>
      </c>
      <c r="C123" t="s">
        <v>288</v>
      </c>
      <c r="D123" t="str">
        <f>_xlfn.CONCAT(lst_lprpnp_essence[[#This Row],[genre]]," ",lst_lprpnp_essence[[#This Row],[espece]])</f>
        <v>Picea breweriana</v>
      </c>
      <c r="E123" t="str">
        <f>_xlfn.CONCAT(lst_lprpnp_essence[[#This Row],[nomlatin]]," (",lst_lprpnp_essence[[#This Row],[nomfrancais]],")")</f>
        <v>Picea breweriana (Sapin de Brewer)</v>
      </c>
      <c r="F123" s="2">
        <v>3</v>
      </c>
      <c r="G123" s="2">
        <v>1</v>
      </c>
      <c r="H123" s="3">
        <v>4</v>
      </c>
      <c r="I123" s="2" t="str" cm="1">
        <f t="array" ref="I123">_xlfn.IFS(lst_lprpnp_essence[[#This Row],[note]]&gt;6,"A",lst_lprpnp_essence[[#This Row],[note]]&gt;3,"B",lst_lprpnp_essence[[#This Row],[note]]&gt;1,"C")</f>
        <v>B</v>
      </c>
      <c r="K123">
        <f>LEN(lst_lprpnp_essence[[#This Row],[libelle]])</f>
        <v>34</v>
      </c>
    </row>
    <row r="124" spans="1:11" x14ac:dyDescent="0.3">
      <c r="A124" t="s">
        <v>284</v>
      </c>
      <c r="B124" t="s">
        <v>289</v>
      </c>
      <c r="C124" t="s">
        <v>290</v>
      </c>
      <c r="D124" t="str">
        <f>_xlfn.CONCAT(lst_lprpnp_essence[[#This Row],[genre]]," ",lst_lprpnp_essence[[#This Row],[espece]])</f>
        <v>Picea engelmannii</v>
      </c>
      <c r="E124" t="str">
        <f>_xlfn.CONCAT(lst_lprpnp_essence[[#This Row],[nomlatin]]," (",lst_lprpnp_essence[[#This Row],[nomfrancais]],")")</f>
        <v>Picea engelmannii (Epinette d'Engelmann)</v>
      </c>
      <c r="F124" s="2">
        <v>3</v>
      </c>
      <c r="G124" s="2">
        <v>1</v>
      </c>
      <c r="H124" s="3">
        <v>4</v>
      </c>
      <c r="I124" s="2" t="str" cm="1">
        <f t="array" ref="I124">_xlfn.IFS(lst_lprpnp_essence[[#This Row],[note]]&gt;6,"A",lst_lprpnp_essence[[#This Row],[note]]&gt;3,"B",lst_lprpnp_essence[[#This Row],[note]]&gt;1,"C")</f>
        <v>B</v>
      </c>
      <c r="K124">
        <f>LEN(lst_lprpnp_essence[[#This Row],[libelle]])</f>
        <v>40</v>
      </c>
    </row>
    <row r="125" spans="1:11" x14ac:dyDescent="0.3">
      <c r="A125" t="s">
        <v>284</v>
      </c>
      <c r="B125" t="s">
        <v>291</v>
      </c>
      <c r="C125" t="s">
        <v>292</v>
      </c>
      <c r="D125" t="str">
        <f>_xlfn.CONCAT(lst_lprpnp_essence[[#This Row],[genre]]," ",lst_lprpnp_essence[[#This Row],[espece]])</f>
        <v>Picea likiangensis</v>
      </c>
      <c r="E125" t="str">
        <f>_xlfn.CONCAT(lst_lprpnp_essence[[#This Row],[nomlatin]]," (",lst_lprpnp_essence[[#This Row],[nomfrancais]],")")</f>
        <v>Picea likiangensis (Sapinette pourpre)</v>
      </c>
      <c r="F125" s="2">
        <v>3</v>
      </c>
      <c r="G125" s="2">
        <v>1</v>
      </c>
      <c r="H125" s="3">
        <v>4</v>
      </c>
      <c r="I125" s="2" t="str" cm="1">
        <f t="array" ref="I125">_xlfn.IFS(lst_lprpnp_essence[[#This Row],[note]]&gt;6,"A",lst_lprpnp_essence[[#This Row],[note]]&gt;3,"B",lst_lprpnp_essence[[#This Row],[note]]&gt;1,"C")</f>
        <v>B</v>
      </c>
      <c r="K125">
        <f>LEN(lst_lprpnp_essence[[#This Row],[libelle]])</f>
        <v>38</v>
      </c>
    </row>
    <row r="126" spans="1:11" x14ac:dyDescent="0.3">
      <c r="A126" t="s">
        <v>284</v>
      </c>
      <c r="B126" t="s">
        <v>293</v>
      </c>
      <c r="C126" t="s">
        <v>294</v>
      </c>
      <c r="D126" t="str">
        <f>_xlfn.CONCAT(lst_lprpnp_essence[[#This Row],[genre]]," ",lst_lprpnp_essence[[#This Row],[espece]])</f>
        <v>Picea omorika</v>
      </c>
      <c r="E126" t="str">
        <f>_xlfn.CONCAT(lst_lprpnp_essence[[#This Row],[nomlatin]]," (",lst_lprpnp_essence[[#This Row],[nomfrancais]],")")</f>
        <v>Picea omorika (Epicéa de Serbie)</v>
      </c>
      <c r="F126" s="2">
        <v>3</v>
      </c>
      <c r="G126" s="2">
        <v>1</v>
      </c>
      <c r="H126" s="3">
        <v>4</v>
      </c>
      <c r="I126" s="2" t="str" cm="1">
        <f t="array" ref="I126">_xlfn.IFS(lst_lprpnp_essence[[#This Row],[note]]&gt;6,"A",lst_lprpnp_essence[[#This Row],[note]]&gt;3,"B",lst_lprpnp_essence[[#This Row],[note]]&gt;1,"C")</f>
        <v>B</v>
      </c>
      <c r="K126">
        <f>LEN(lst_lprpnp_essence[[#This Row],[libelle]])</f>
        <v>32</v>
      </c>
    </row>
    <row r="127" spans="1:11" x14ac:dyDescent="0.3">
      <c r="A127" t="s">
        <v>284</v>
      </c>
      <c r="B127" t="s">
        <v>97</v>
      </c>
      <c r="C127" t="s">
        <v>295</v>
      </c>
      <c r="D127" t="str">
        <f>_xlfn.CONCAT(lst_lprpnp_essence[[#This Row],[genre]]," ",lst_lprpnp_essence[[#This Row],[espece]])</f>
        <v>Picea orientalis</v>
      </c>
      <c r="E127" t="str">
        <f>_xlfn.CONCAT(lst_lprpnp_essence[[#This Row],[nomlatin]]," (",lst_lprpnp_essence[[#This Row],[nomfrancais]],")")</f>
        <v>Picea orientalis (Epicéa d'Orient)</v>
      </c>
      <c r="F127" s="2">
        <v>3</v>
      </c>
      <c r="G127" s="2">
        <v>1</v>
      </c>
      <c r="H127" s="3">
        <v>4</v>
      </c>
      <c r="I127" s="2" t="str" cm="1">
        <f t="array" ref="I127">_xlfn.IFS(lst_lprpnp_essence[[#This Row],[note]]&gt;6,"A",lst_lprpnp_essence[[#This Row],[note]]&gt;3,"B",lst_lprpnp_essence[[#This Row],[note]]&gt;1,"C")</f>
        <v>B</v>
      </c>
      <c r="K127">
        <f>LEN(lst_lprpnp_essence[[#This Row],[libelle]])</f>
        <v>34</v>
      </c>
    </row>
    <row r="128" spans="1:11" x14ac:dyDescent="0.3">
      <c r="A128" t="s">
        <v>284</v>
      </c>
      <c r="B128" t="s">
        <v>296</v>
      </c>
      <c r="C128" t="s">
        <v>297</v>
      </c>
      <c r="D128" t="str">
        <f>_xlfn.CONCAT(lst_lprpnp_essence[[#This Row],[genre]]," ",lst_lprpnp_essence[[#This Row],[espece]])</f>
        <v>Picea polita</v>
      </c>
      <c r="E128" t="str">
        <f>_xlfn.CONCAT(lst_lprpnp_essence[[#This Row],[nomlatin]]," (",lst_lprpnp_essence[[#This Row],[nomfrancais]],")")</f>
        <v>Picea polita (Epicéa du Japon)</v>
      </c>
      <c r="F128" s="2">
        <v>3</v>
      </c>
      <c r="G128" s="2">
        <v>1</v>
      </c>
      <c r="H128" s="3">
        <v>4</v>
      </c>
      <c r="I128" s="2" t="str" cm="1">
        <f t="array" ref="I128">_xlfn.IFS(lst_lprpnp_essence[[#This Row],[note]]&gt;6,"A",lst_lprpnp_essence[[#This Row],[note]]&gt;3,"B",lst_lprpnp_essence[[#This Row],[note]]&gt;1,"C")</f>
        <v>B</v>
      </c>
      <c r="K128">
        <f>LEN(lst_lprpnp_essence[[#This Row],[libelle]])</f>
        <v>30</v>
      </c>
    </row>
    <row r="129" spans="1:11" x14ac:dyDescent="0.3">
      <c r="A129" t="s">
        <v>284</v>
      </c>
      <c r="B129" t="s">
        <v>298</v>
      </c>
      <c r="C129" t="s">
        <v>299</v>
      </c>
      <c r="D129" t="str">
        <f>_xlfn.CONCAT(lst_lprpnp_essence[[#This Row],[genre]]," ",lst_lprpnp_essence[[#This Row],[espece]])</f>
        <v>Picea pungens</v>
      </c>
      <c r="E129" t="str">
        <f>_xlfn.CONCAT(lst_lprpnp_essence[[#This Row],[nomlatin]]," (",lst_lprpnp_essence[[#This Row],[nomfrancais]],")")</f>
        <v>Picea pungens (Epicéa bleu)</v>
      </c>
      <c r="F129" s="2">
        <v>3</v>
      </c>
      <c r="G129" s="2">
        <v>1</v>
      </c>
      <c r="H129" s="3">
        <v>4</v>
      </c>
      <c r="I129" s="2" t="str" cm="1">
        <f t="array" ref="I129">_xlfn.IFS(lst_lprpnp_essence[[#This Row],[note]]&gt;6,"A",lst_lprpnp_essence[[#This Row],[note]]&gt;3,"B",lst_lprpnp_essence[[#This Row],[note]]&gt;1,"C")</f>
        <v>B</v>
      </c>
      <c r="K129">
        <f>LEN(lst_lprpnp_essence[[#This Row],[libelle]])</f>
        <v>27</v>
      </c>
    </row>
    <row r="130" spans="1:11" x14ac:dyDescent="0.3">
      <c r="A130" t="s">
        <v>284</v>
      </c>
      <c r="B130" t="s">
        <v>300</v>
      </c>
      <c r="C130" t="s">
        <v>301</v>
      </c>
      <c r="D130" t="str">
        <f>_xlfn.CONCAT(lst_lprpnp_essence[[#This Row],[genre]]," ",lst_lprpnp_essence[[#This Row],[espece]])</f>
        <v>Picea sitchensis</v>
      </c>
      <c r="E130" t="str">
        <f>_xlfn.CONCAT(lst_lprpnp_essence[[#This Row],[nomlatin]]," (",lst_lprpnp_essence[[#This Row],[nomfrancais]],")")</f>
        <v>Picea sitchensis (Epicéa de Sitka)</v>
      </c>
      <c r="F130" s="2">
        <v>3</v>
      </c>
      <c r="G130" s="2">
        <v>1</v>
      </c>
      <c r="H130" s="3">
        <v>4</v>
      </c>
      <c r="I130" s="2" t="str" cm="1">
        <f t="array" ref="I130">_xlfn.IFS(lst_lprpnp_essence[[#This Row],[note]]&gt;6,"A",lst_lprpnp_essence[[#This Row],[note]]&gt;3,"B",lst_lprpnp_essence[[#This Row],[note]]&gt;1,"C")</f>
        <v>B</v>
      </c>
      <c r="K130">
        <f>LEN(lst_lprpnp_essence[[#This Row],[libelle]])</f>
        <v>34</v>
      </c>
    </row>
    <row r="131" spans="1:11" x14ac:dyDescent="0.3">
      <c r="A131" t="s">
        <v>284</v>
      </c>
      <c r="B131" t="s">
        <v>302</v>
      </c>
      <c r="C131" t="s">
        <v>303</v>
      </c>
      <c r="D131" t="str">
        <f>_xlfn.CONCAT(lst_lprpnp_essence[[#This Row],[genre]]," ",lst_lprpnp_essence[[#This Row],[espece]])</f>
        <v>Picea smithiana</v>
      </c>
      <c r="E131" t="str">
        <f>_xlfn.CONCAT(lst_lprpnp_essence[[#This Row],[nomlatin]]," (",lst_lprpnp_essence[[#This Row],[nomfrancais]],")")</f>
        <v>Picea smithiana (Sapinette de l'Himalaya)</v>
      </c>
      <c r="F131" s="2">
        <v>3</v>
      </c>
      <c r="G131" s="2">
        <v>1</v>
      </c>
      <c r="H131" s="3">
        <v>4</v>
      </c>
      <c r="I131" s="2" t="str" cm="1">
        <f t="array" ref="I131">_xlfn.IFS(lst_lprpnp_essence[[#This Row],[note]]&gt;6,"A",lst_lprpnp_essence[[#This Row],[note]]&gt;3,"B",lst_lprpnp_essence[[#This Row],[note]]&gt;1,"C")</f>
        <v>B</v>
      </c>
      <c r="K131">
        <f>LEN(lst_lprpnp_essence[[#This Row],[libelle]])</f>
        <v>41</v>
      </c>
    </row>
    <row r="132" spans="1:11" x14ac:dyDescent="0.3">
      <c r="A132" t="s">
        <v>304</v>
      </c>
      <c r="B132" t="s">
        <v>305</v>
      </c>
      <c r="C132" t="s">
        <v>306</v>
      </c>
      <c r="D132" t="str">
        <f>_xlfn.CONCAT(lst_lprpnp_essence[[#This Row],[genre]]," ",lst_lprpnp_essence[[#This Row],[espece]])</f>
        <v>Pinus banksiana</v>
      </c>
      <c r="E132" t="str">
        <f>_xlfn.CONCAT(lst_lprpnp_essence[[#This Row],[nomlatin]]," (",lst_lprpnp_essence[[#This Row],[nomfrancais]],")")</f>
        <v>Pinus banksiana (Pin gris)</v>
      </c>
      <c r="F132" s="2">
        <v>3</v>
      </c>
      <c r="G132" s="2">
        <v>1</v>
      </c>
      <c r="H132" s="3">
        <v>4</v>
      </c>
      <c r="I132" s="2" t="str" cm="1">
        <f t="array" ref="I132">_xlfn.IFS(lst_lprpnp_essence[[#This Row],[note]]&gt;6,"A",lst_lprpnp_essence[[#This Row],[note]]&gt;3,"B",lst_lprpnp_essence[[#This Row],[note]]&gt;1,"C")</f>
        <v>B</v>
      </c>
      <c r="K132">
        <f>LEN(lst_lprpnp_essence[[#This Row],[libelle]])</f>
        <v>26</v>
      </c>
    </row>
    <row r="133" spans="1:11" x14ac:dyDescent="0.3">
      <c r="A133" t="s">
        <v>304</v>
      </c>
      <c r="B133" t="s">
        <v>307</v>
      </c>
      <c r="C133" t="s">
        <v>308</v>
      </c>
      <c r="D133" t="str">
        <f>_xlfn.CONCAT(lst_lprpnp_essence[[#This Row],[genre]]," ",lst_lprpnp_essence[[#This Row],[espece]])</f>
        <v>Pinus bungeana</v>
      </c>
      <c r="E133" t="str">
        <f>_xlfn.CONCAT(lst_lprpnp_essence[[#This Row],[nomlatin]]," (",lst_lprpnp_essence[[#This Row],[nomfrancais]],")")</f>
        <v>Pinus bungeana (Pin Napoléon)</v>
      </c>
      <c r="F133" s="2">
        <v>4</v>
      </c>
      <c r="G133" s="2">
        <v>1</v>
      </c>
      <c r="H133" s="3">
        <v>5</v>
      </c>
      <c r="I133" s="2" t="str" cm="1">
        <f t="array" ref="I133">_xlfn.IFS(lst_lprpnp_essence[[#This Row],[note]]&gt;6,"A",lst_lprpnp_essence[[#This Row],[note]]&gt;3,"B",lst_lprpnp_essence[[#This Row],[note]]&gt;1,"C")</f>
        <v>B</v>
      </c>
      <c r="K133">
        <f>LEN(lst_lprpnp_essence[[#This Row],[libelle]])</f>
        <v>29</v>
      </c>
    </row>
    <row r="134" spans="1:11" x14ac:dyDescent="0.3">
      <c r="A134" t="s">
        <v>304</v>
      </c>
      <c r="B134" t="s">
        <v>309</v>
      </c>
      <c r="C134" t="s">
        <v>310</v>
      </c>
      <c r="D134" t="str">
        <f>_xlfn.CONCAT(lst_lprpnp_essence[[#This Row],[genre]]," ",lst_lprpnp_essence[[#This Row],[espece]])</f>
        <v>Pinus cembra</v>
      </c>
      <c r="E134" t="str">
        <f>_xlfn.CONCAT(lst_lprpnp_essence[[#This Row],[nomlatin]]," (",lst_lprpnp_essence[[#This Row],[nomfrancais]],")")</f>
        <v>Pinus cembra (Arolle)</v>
      </c>
      <c r="F134" s="2">
        <v>2</v>
      </c>
      <c r="G134" s="2">
        <v>4</v>
      </c>
      <c r="H134" s="3">
        <v>6</v>
      </c>
      <c r="I134" s="2" t="str" cm="1">
        <f t="array" ref="I134">_xlfn.IFS(lst_lprpnp_essence[[#This Row],[note]]&gt;6,"A",lst_lprpnp_essence[[#This Row],[note]]&gt;3,"B",lst_lprpnp_essence[[#This Row],[note]]&gt;1,"C")</f>
        <v>B</v>
      </c>
      <c r="K134">
        <f>LEN(lst_lprpnp_essence[[#This Row],[libelle]])</f>
        <v>21</v>
      </c>
    </row>
    <row r="135" spans="1:11" x14ac:dyDescent="0.3">
      <c r="A135" t="s">
        <v>304</v>
      </c>
      <c r="B135" t="s">
        <v>311</v>
      </c>
      <c r="C135" t="s">
        <v>312</v>
      </c>
      <c r="D135" t="str">
        <f>_xlfn.CONCAT(lst_lprpnp_essence[[#This Row],[genre]]," ",lst_lprpnp_essence[[#This Row],[espece]])</f>
        <v>Pinus densiflora</v>
      </c>
      <c r="E135" t="str">
        <f>_xlfn.CONCAT(lst_lprpnp_essence[[#This Row],[nomlatin]]," (",lst_lprpnp_essence[[#This Row],[nomfrancais]],")")</f>
        <v>Pinus densiflora (Pin rouge du Japon)</v>
      </c>
      <c r="F135" s="2">
        <v>3</v>
      </c>
      <c r="G135" s="2">
        <v>1</v>
      </c>
      <c r="H135" s="3">
        <v>4</v>
      </c>
      <c r="I135" s="2" t="str" cm="1">
        <f t="array" ref="I135">_xlfn.IFS(lst_lprpnp_essence[[#This Row],[note]]&gt;6,"A",lst_lprpnp_essence[[#This Row],[note]]&gt;3,"B",lst_lprpnp_essence[[#This Row],[note]]&gt;1,"C")</f>
        <v>B</v>
      </c>
      <c r="K135">
        <f>LEN(lst_lprpnp_essence[[#This Row],[libelle]])</f>
        <v>37</v>
      </c>
    </row>
    <row r="136" spans="1:11" x14ac:dyDescent="0.3">
      <c r="A136" t="s">
        <v>304</v>
      </c>
      <c r="B136" t="s">
        <v>313</v>
      </c>
      <c r="C136" t="s">
        <v>314</v>
      </c>
      <c r="D136" t="str">
        <f>_xlfn.CONCAT(lst_lprpnp_essence[[#This Row],[genre]]," ",lst_lprpnp_essence[[#This Row],[espece]])</f>
        <v>Pinus halepensis</v>
      </c>
      <c r="E136" t="str">
        <f>_xlfn.CONCAT(lst_lprpnp_essence[[#This Row],[nomlatin]]," (",lst_lprpnp_essence[[#This Row],[nomfrancais]],")")</f>
        <v>Pinus halepensis (Pin d'Alep)</v>
      </c>
      <c r="F136" s="2">
        <v>4</v>
      </c>
      <c r="G136" s="2">
        <v>1</v>
      </c>
      <c r="H136" s="3">
        <v>5</v>
      </c>
      <c r="I136" s="2" t="str" cm="1">
        <f t="array" ref="I136">_xlfn.IFS(lst_lprpnp_essence[[#This Row],[note]]&gt;6,"A",lst_lprpnp_essence[[#This Row],[note]]&gt;3,"B",lst_lprpnp_essence[[#This Row],[note]]&gt;1,"C")</f>
        <v>B</v>
      </c>
      <c r="K136">
        <f>LEN(lst_lprpnp_essence[[#This Row],[libelle]])</f>
        <v>29</v>
      </c>
    </row>
    <row r="137" spans="1:11" x14ac:dyDescent="0.3">
      <c r="A137" t="s">
        <v>304</v>
      </c>
      <c r="B137" t="s">
        <v>315</v>
      </c>
      <c r="C137" t="s">
        <v>316</v>
      </c>
      <c r="D137" t="str">
        <f>_xlfn.CONCAT(lst_lprpnp_essence[[#This Row],[genre]]," ",lst_lprpnp_essence[[#This Row],[espece]])</f>
        <v>Pinus heldreichii</v>
      </c>
      <c r="E137" t="str">
        <f>_xlfn.CONCAT(lst_lprpnp_essence[[#This Row],[nomlatin]]," (",lst_lprpnp_essence[[#This Row],[nomfrancais]],")")</f>
        <v>Pinus heldreichii (Pin de Bosnie)</v>
      </c>
      <c r="F137" s="2">
        <v>3</v>
      </c>
      <c r="G137" s="2">
        <v>1</v>
      </c>
      <c r="H137" s="3">
        <v>4</v>
      </c>
      <c r="I137" s="2" t="str" cm="1">
        <f t="array" ref="I137">_xlfn.IFS(lst_lprpnp_essence[[#This Row],[note]]&gt;6,"A",lst_lprpnp_essence[[#This Row],[note]]&gt;3,"B",lst_lprpnp_essence[[#This Row],[note]]&gt;1,"C")</f>
        <v>B</v>
      </c>
      <c r="K137">
        <f>LEN(lst_lprpnp_essence[[#This Row],[libelle]])</f>
        <v>33</v>
      </c>
    </row>
    <row r="138" spans="1:11" x14ac:dyDescent="0.3">
      <c r="A138" t="s">
        <v>304</v>
      </c>
      <c r="B138" t="s">
        <v>317</v>
      </c>
      <c r="C138" t="s">
        <v>318</v>
      </c>
      <c r="D138" t="str">
        <f>_xlfn.CONCAT(lst_lprpnp_essence[[#This Row],[genre]]," ",lst_lprpnp_essence[[#This Row],[espece]])</f>
        <v>Pinus mugo</v>
      </c>
      <c r="E138" t="str">
        <f>_xlfn.CONCAT(lst_lprpnp_essence[[#This Row],[nomlatin]]," (",lst_lprpnp_essence[[#This Row],[nomfrancais]],")")</f>
        <v>Pinus mugo (Pin des montagnes)</v>
      </c>
      <c r="F138" s="2">
        <v>2</v>
      </c>
      <c r="G138" s="2">
        <v>4</v>
      </c>
      <c r="H138" s="3">
        <v>6</v>
      </c>
      <c r="I138" s="2" t="str" cm="1">
        <f t="array" ref="I138">_xlfn.IFS(lst_lprpnp_essence[[#This Row],[note]]&gt;6,"A",lst_lprpnp_essence[[#This Row],[note]]&gt;3,"B",lst_lprpnp_essence[[#This Row],[note]]&gt;1,"C")</f>
        <v>B</v>
      </c>
      <c r="K138">
        <f>LEN(lst_lprpnp_essence[[#This Row],[libelle]])</f>
        <v>30</v>
      </c>
    </row>
    <row r="139" spans="1:11" x14ac:dyDescent="0.3">
      <c r="A139" t="s">
        <v>304</v>
      </c>
      <c r="B139" t="s">
        <v>81</v>
      </c>
      <c r="C139" t="s">
        <v>319</v>
      </c>
      <c r="D139" t="str">
        <f>_xlfn.CONCAT(lst_lprpnp_essence[[#This Row],[genre]]," ",lst_lprpnp_essence[[#This Row],[espece]])</f>
        <v>Pinus nigra</v>
      </c>
      <c r="E139" t="str">
        <f>_xlfn.CONCAT(lst_lprpnp_essence[[#This Row],[nomlatin]]," (",lst_lprpnp_essence[[#This Row],[nomfrancais]],")")</f>
        <v>Pinus nigra (Pin noir)</v>
      </c>
      <c r="F139" s="2">
        <v>3</v>
      </c>
      <c r="G139" s="2">
        <v>1</v>
      </c>
      <c r="H139" s="3">
        <v>4</v>
      </c>
      <c r="I139" s="2" t="str" cm="1">
        <f t="array" ref="I139">_xlfn.IFS(lst_lprpnp_essence[[#This Row],[note]]&gt;6,"A",lst_lprpnp_essence[[#This Row],[note]]&gt;3,"B",lst_lprpnp_essence[[#This Row],[note]]&gt;1,"C")</f>
        <v>B</v>
      </c>
      <c r="K139">
        <f>LEN(lst_lprpnp_essence[[#This Row],[libelle]])</f>
        <v>22</v>
      </c>
    </row>
    <row r="140" spans="1:11" x14ac:dyDescent="0.3">
      <c r="A140" t="s">
        <v>304</v>
      </c>
      <c r="B140" t="s">
        <v>55</v>
      </c>
      <c r="C140" t="s">
        <v>320</v>
      </c>
      <c r="D140" t="str">
        <f>_xlfn.CONCAT(lst_lprpnp_essence[[#This Row],[genre]]," ",lst_lprpnp_essence[[#This Row],[espece]])</f>
        <v>Pinus parviflora</v>
      </c>
      <c r="E140" t="str">
        <f>_xlfn.CONCAT(lst_lprpnp_essence[[#This Row],[nomlatin]]," (",lst_lprpnp_essence[[#This Row],[nomfrancais]],")")</f>
        <v>Pinus parviflora (Pin blanc du Japon)</v>
      </c>
      <c r="F140" s="2">
        <v>3</v>
      </c>
      <c r="G140" s="2">
        <v>1</v>
      </c>
      <c r="H140" s="3">
        <v>4</v>
      </c>
      <c r="I140" s="2" t="str" cm="1">
        <f t="array" ref="I140">_xlfn.IFS(lst_lprpnp_essence[[#This Row],[note]]&gt;6,"A",lst_lprpnp_essence[[#This Row],[note]]&gt;3,"B",lst_lprpnp_essence[[#This Row],[note]]&gt;1,"C")</f>
        <v>B</v>
      </c>
      <c r="K140">
        <f>LEN(lst_lprpnp_essence[[#This Row],[libelle]])</f>
        <v>37</v>
      </c>
    </row>
    <row r="141" spans="1:11" x14ac:dyDescent="0.3">
      <c r="A141" t="s">
        <v>304</v>
      </c>
      <c r="B141" t="s">
        <v>321</v>
      </c>
      <c r="C141" t="s">
        <v>322</v>
      </c>
      <c r="D141" t="str">
        <f>_xlfn.CONCAT(lst_lprpnp_essence[[#This Row],[genre]]," ",lst_lprpnp_essence[[#This Row],[espece]])</f>
        <v>Pinus peuce</v>
      </c>
      <c r="E141" t="str">
        <f>_xlfn.CONCAT(lst_lprpnp_essence[[#This Row],[nomlatin]]," (",lst_lprpnp_essence[[#This Row],[nomfrancais]],")")</f>
        <v>Pinus peuce (Pin de Macédoine)</v>
      </c>
      <c r="F141" s="2">
        <v>3</v>
      </c>
      <c r="G141" s="2">
        <v>1</v>
      </c>
      <c r="H141" s="3">
        <v>4</v>
      </c>
      <c r="I141" s="2" t="str" cm="1">
        <f t="array" ref="I141">_xlfn.IFS(lst_lprpnp_essence[[#This Row],[note]]&gt;6,"A",lst_lprpnp_essence[[#This Row],[note]]&gt;3,"B",lst_lprpnp_essence[[#This Row],[note]]&gt;1,"C")</f>
        <v>B</v>
      </c>
      <c r="K141">
        <f>LEN(lst_lprpnp_essence[[#This Row],[libelle]])</f>
        <v>30</v>
      </c>
    </row>
    <row r="142" spans="1:11" x14ac:dyDescent="0.3">
      <c r="A142" t="s">
        <v>304</v>
      </c>
      <c r="B142" t="s">
        <v>323</v>
      </c>
      <c r="C142" t="s">
        <v>324</v>
      </c>
      <c r="D142" t="str">
        <f>_xlfn.CONCAT(lst_lprpnp_essence[[#This Row],[genre]]," ",lst_lprpnp_essence[[#This Row],[espece]])</f>
        <v>Pinus pinaster</v>
      </c>
      <c r="E142" t="str">
        <f>_xlfn.CONCAT(lst_lprpnp_essence[[#This Row],[nomlatin]]," (",lst_lprpnp_essence[[#This Row],[nomfrancais]],")")</f>
        <v>Pinus pinaster (Pin maritime)</v>
      </c>
      <c r="F142" s="2">
        <v>4</v>
      </c>
      <c r="G142" s="2">
        <v>1</v>
      </c>
      <c r="H142" s="3">
        <v>5</v>
      </c>
      <c r="I142" s="2" t="str" cm="1">
        <f t="array" ref="I142">_xlfn.IFS(lst_lprpnp_essence[[#This Row],[note]]&gt;6,"A",lst_lprpnp_essence[[#This Row],[note]]&gt;3,"B",lst_lprpnp_essence[[#This Row],[note]]&gt;1,"C")</f>
        <v>B</v>
      </c>
      <c r="K142">
        <f>LEN(lst_lprpnp_essence[[#This Row],[libelle]])</f>
        <v>29</v>
      </c>
    </row>
    <row r="143" spans="1:11" x14ac:dyDescent="0.3">
      <c r="A143" t="s">
        <v>304</v>
      </c>
      <c r="B143" t="s">
        <v>325</v>
      </c>
      <c r="C143" t="s">
        <v>326</v>
      </c>
      <c r="D143" t="str">
        <f>_xlfn.CONCAT(lst_lprpnp_essence[[#This Row],[genre]]," ",lst_lprpnp_essence[[#This Row],[espece]])</f>
        <v>Pinus pinea</v>
      </c>
      <c r="E143" t="str">
        <f>_xlfn.CONCAT(lst_lprpnp_essence[[#This Row],[nomlatin]]," (",lst_lprpnp_essence[[#This Row],[nomfrancais]],")")</f>
        <v>Pinus pinea (Pin parasol)</v>
      </c>
      <c r="F143" s="2">
        <v>4</v>
      </c>
      <c r="G143" s="2">
        <v>1</v>
      </c>
      <c r="H143" s="3">
        <v>5</v>
      </c>
      <c r="I143" s="2" t="str" cm="1">
        <f t="array" ref="I143">_xlfn.IFS(lst_lprpnp_essence[[#This Row],[note]]&gt;6,"A",lst_lprpnp_essence[[#This Row],[note]]&gt;3,"B",lst_lprpnp_essence[[#This Row],[note]]&gt;1,"C")</f>
        <v>B</v>
      </c>
      <c r="K143">
        <f>LEN(lst_lprpnp_essence[[#This Row],[libelle]])</f>
        <v>25</v>
      </c>
    </row>
    <row r="144" spans="1:11" x14ac:dyDescent="0.3">
      <c r="A144" t="s">
        <v>304</v>
      </c>
      <c r="B144" t="s">
        <v>327</v>
      </c>
      <c r="C144" t="s">
        <v>328</v>
      </c>
      <c r="D144" t="str">
        <f>_xlfn.CONCAT(lst_lprpnp_essence[[#This Row],[genre]]," ",lst_lprpnp_essence[[#This Row],[espece]])</f>
        <v>Pinus strobus</v>
      </c>
      <c r="E144" t="str">
        <f>_xlfn.CONCAT(lst_lprpnp_essence[[#This Row],[nomlatin]]," (",lst_lprpnp_essence[[#This Row],[nomfrancais]],")")</f>
        <v>Pinus strobus (Pin Weymouth)</v>
      </c>
      <c r="F144" s="2">
        <v>3</v>
      </c>
      <c r="G144" s="2">
        <v>1</v>
      </c>
      <c r="H144" s="3">
        <v>4</v>
      </c>
      <c r="I144" s="2" t="str" cm="1">
        <f t="array" ref="I144">_xlfn.IFS(lst_lprpnp_essence[[#This Row],[note]]&gt;6,"A",lst_lprpnp_essence[[#This Row],[note]]&gt;3,"B",lst_lprpnp_essence[[#This Row],[note]]&gt;1,"C")</f>
        <v>B</v>
      </c>
      <c r="K144">
        <f>LEN(lst_lprpnp_essence[[#This Row],[libelle]])</f>
        <v>28</v>
      </c>
    </row>
    <row r="145" spans="1:11" x14ac:dyDescent="0.3">
      <c r="A145" t="s">
        <v>304</v>
      </c>
      <c r="B145" t="s">
        <v>257</v>
      </c>
      <c r="C145" t="s">
        <v>329</v>
      </c>
      <c r="D145" t="str">
        <f>_xlfn.CONCAT(lst_lprpnp_essence[[#This Row],[genre]]," ",lst_lprpnp_essence[[#This Row],[espece]])</f>
        <v>Pinus sylvestris</v>
      </c>
      <c r="E145" t="str">
        <f>_xlfn.CONCAT(lst_lprpnp_essence[[#This Row],[nomlatin]]," (",lst_lprpnp_essence[[#This Row],[nomfrancais]],")")</f>
        <v>Pinus sylvestris (Pin sylvestre)</v>
      </c>
      <c r="F145" s="2">
        <v>3</v>
      </c>
      <c r="G145" s="2">
        <v>4</v>
      </c>
      <c r="H145" s="3">
        <v>7</v>
      </c>
      <c r="I145" s="2" t="str" cm="1">
        <f t="array" ref="I145">_xlfn.IFS(lst_lprpnp_essence[[#This Row],[note]]&gt;6,"A",lst_lprpnp_essence[[#This Row],[note]]&gt;3,"B",lst_lprpnp_essence[[#This Row],[note]]&gt;1,"C")</f>
        <v>A</v>
      </c>
      <c r="K145">
        <f>LEN(lst_lprpnp_essence[[#This Row],[libelle]])</f>
        <v>32</v>
      </c>
    </row>
    <row r="146" spans="1:11" x14ac:dyDescent="0.3">
      <c r="A146" t="s">
        <v>330</v>
      </c>
      <c r="B146" t="s">
        <v>331</v>
      </c>
      <c r="C146" t="s">
        <v>332</v>
      </c>
      <c r="D146" t="str">
        <f>_xlfn.CONCAT(lst_lprpnp_essence[[#This Row],[genre]]," ",lst_lprpnp_essence[[#This Row],[espece]])</f>
        <v>Pistacia chinensis</v>
      </c>
      <c r="E146" t="str">
        <f>_xlfn.CONCAT(lst_lprpnp_essence[[#This Row],[nomlatin]]," (",lst_lprpnp_essence[[#This Row],[nomfrancais]],")")</f>
        <v>Pistacia chinensis (Pistachier de Chine)</v>
      </c>
      <c r="F146" s="2">
        <v>3</v>
      </c>
      <c r="G146" s="2">
        <v>1</v>
      </c>
      <c r="H146" s="3">
        <v>4</v>
      </c>
      <c r="I146" s="2" t="str" cm="1">
        <f t="array" ref="I146">_xlfn.IFS(lst_lprpnp_essence[[#This Row],[note]]&gt;6,"A",lst_lprpnp_essence[[#This Row],[note]]&gt;3,"B",lst_lprpnp_essence[[#This Row],[note]]&gt;1,"C")</f>
        <v>B</v>
      </c>
      <c r="K146">
        <f>LEN(lst_lprpnp_essence[[#This Row],[libelle]])</f>
        <v>40</v>
      </c>
    </row>
    <row r="147" spans="1:11" x14ac:dyDescent="0.3">
      <c r="A147" t="s">
        <v>333</v>
      </c>
      <c r="B147" t="s">
        <v>334</v>
      </c>
      <c r="C147" t="s">
        <v>335</v>
      </c>
      <c r="D147" t="str">
        <f>_xlfn.CONCAT(lst_lprpnp_essence[[#This Row],[genre]]," ",lst_lprpnp_essence[[#This Row],[espece]])</f>
        <v>Platanus hispanica (x)</v>
      </c>
      <c r="E147" t="str">
        <f>_xlfn.CONCAT(lst_lprpnp_essence[[#This Row],[nomlatin]]," (",lst_lprpnp_essence[[#This Row],[nomfrancais]],")")</f>
        <v>Platanus hispanica (x) (Platane commun)</v>
      </c>
      <c r="F147" s="2">
        <v>3</v>
      </c>
      <c r="G147" s="2">
        <v>1</v>
      </c>
      <c r="H147" s="3">
        <v>4</v>
      </c>
      <c r="I147" s="2" t="str" cm="1">
        <f t="array" ref="I147">_xlfn.IFS(lst_lprpnp_essence[[#This Row],[note]]&gt;6,"A",lst_lprpnp_essence[[#This Row],[note]]&gt;3,"B",lst_lprpnp_essence[[#This Row],[note]]&gt;1,"C")</f>
        <v>B</v>
      </c>
      <c r="K147">
        <f>LEN(lst_lprpnp_essence[[#This Row],[libelle]])</f>
        <v>39</v>
      </c>
    </row>
    <row r="148" spans="1:11" x14ac:dyDescent="0.3">
      <c r="A148" t="s">
        <v>333</v>
      </c>
      <c r="B148" t="s">
        <v>97</v>
      </c>
      <c r="C148" t="s">
        <v>336</v>
      </c>
      <c r="D148" t="str">
        <f>_xlfn.CONCAT(lst_lprpnp_essence[[#This Row],[genre]]," ",lst_lprpnp_essence[[#This Row],[espece]])</f>
        <v>Platanus orientalis</v>
      </c>
      <c r="E148" t="str">
        <f>_xlfn.CONCAT(lst_lprpnp_essence[[#This Row],[nomlatin]]," (",lst_lprpnp_essence[[#This Row],[nomfrancais]],")")</f>
        <v>Platanus orientalis (Platane d'Orient)</v>
      </c>
      <c r="F148" s="2">
        <v>4</v>
      </c>
      <c r="G148" s="2">
        <v>1</v>
      </c>
      <c r="H148" s="3">
        <v>5</v>
      </c>
      <c r="I148" s="2" t="str" cm="1">
        <f t="array" ref="I148">_xlfn.IFS(lst_lprpnp_essence[[#This Row],[note]]&gt;6,"A",lst_lprpnp_essence[[#This Row],[note]]&gt;3,"B",lst_lprpnp_essence[[#This Row],[note]]&gt;1,"C")</f>
        <v>B</v>
      </c>
      <c r="K148">
        <f>LEN(lst_lprpnp_essence[[#This Row],[libelle]])</f>
        <v>38</v>
      </c>
    </row>
    <row r="149" spans="1:11" x14ac:dyDescent="0.3">
      <c r="A149" t="s">
        <v>337</v>
      </c>
      <c r="B149" t="s">
        <v>97</v>
      </c>
      <c r="C149" t="s">
        <v>338</v>
      </c>
      <c r="D149" t="str">
        <f>_xlfn.CONCAT(lst_lprpnp_essence[[#This Row],[genre]]," ",lst_lprpnp_essence[[#This Row],[espece]])</f>
        <v>Platycladus orientalis</v>
      </c>
      <c r="E149" t="str">
        <f>_xlfn.CONCAT(lst_lprpnp_essence[[#This Row],[nomlatin]]," (",lst_lprpnp_essence[[#This Row],[nomfrancais]],")")</f>
        <v>Platycladus orientalis (Thuya d'Orient)</v>
      </c>
      <c r="F149" s="2">
        <v>3</v>
      </c>
      <c r="G149" s="2">
        <v>1</v>
      </c>
      <c r="H149" s="3">
        <v>4</v>
      </c>
      <c r="I149" s="2" t="str" cm="1">
        <f t="array" ref="I149">_xlfn.IFS(lst_lprpnp_essence[[#This Row],[note]]&gt;6,"A",lst_lprpnp_essence[[#This Row],[note]]&gt;3,"B",lst_lprpnp_essence[[#This Row],[note]]&gt;1,"C")</f>
        <v>B</v>
      </c>
      <c r="K149">
        <f>LEN(lst_lprpnp_essence[[#This Row],[libelle]])</f>
        <v>39</v>
      </c>
    </row>
    <row r="150" spans="1:11" x14ac:dyDescent="0.3">
      <c r="A150" t="s">
        <v>339</v>
      </c>
      <c r="B150" t="s">
        <v>1</v>
      </c>
      <c r="C150" t="s">
        <v>340</v>
      </c>
      <c r="D150" t="str">
        <f>_xlfn.CONCAT(lst_lprpnp_essence[[#This Row],[genre]]," ",lst_lprpnp_essence[[#This Row],[espece]])</f>
        <v>Populus alba</v>
      </c>
      <c r="E150" t="str">
        <f>_xlfn.CONCAT(lst_lprpnp_essence[[#This Row],[nomlatin]]," (",lst_lprpnp_essence[[#This Row],[nomfrancais]],")")</f>
        <v>Populus alba (Peuplier blanc)</v>
      </c>
      <c r="F150" s="2">
        <v>3</v>
      </c>
      <c r="G150" s="2">
        <v>3</v>
      </c>
      <c r="H150" s="3">
        <v>6</v>
      </c>
      <c r="I150" s="2" t="str" cm="1">
        <f t="array" ref="I150">_xlfn.IFS(lst_lprpnp_essence[[#This Row],[note]]&gt;6,"A",lst_lprpnp_essence[[#This Row],[note]]&gt;3,"B",lst_lprpnp_essence[[#This Row],[note]]&gt;1,"C")</f>
        <v>B</v>
      </c>
      <c r="K150">
        <f>LEN(lst_lprpnp_essence[[#This Row],[libelle]])</f>
        <v>29</v>
      </c>
    </row>
    <row r="151" spans="1:11" x14ac:dyDescent="0.3">
      <c r="A151" t="s">
        <v>339</v>
      </c>
      <c r="B151" t="s">
        <v>120</v>
      </c>
      <c r="C151" t="s">
        <v>341</v>
      </c>
      <c r="D151" t="str">
        <f>_xlfn.CONCAT(lst_lprpnp_essence[[#This Row],[genre]]," ",lst_lprpnp_essence[[#This Row],[espece]])</f>
        <v>Populus canadensis</v>
      </c>
      <c r="E151" t="str">
        <f>_xlfn.CONCAT(lst_lprpnp_essence[[#This Row],[nomlatin]]," (",lst_lprpnp_essence[[#This Row],[nomfrancais]],")")</f>
        <v>Populus canadensis (Peuplier du Canada)</v>
      </c>
      <c r="F151" s="2">
        <v>3</v>
      </c>
      <c r="G151" s="2">
        <v>1</v>
      </c>
      <c r="H151" s="3">
        <v>4</v>
      </c>
      <c r="I151" s="2" t="str" cm="1">
        <f t="array" ref="I151">_xlfn.IFS(lst_lprpnp_essence[[#This Row],[note]]&gt;6,"A",lst_lprpnp_essence[[#This Row],[note]]&gt;3,"B",lst_lprpnp_essence[[#This Row],[note]]&gt;1,"C")</f>
        <v>B</v>
      </c>
      <c r="K151">
        <f>LEN(lst_lprpnp_essence[[#This Row],[libelle]])</f>
        <v>39</v>
      </c>
    </row>
    <row r="152" spans="1:11" x14ac:dyDescent="0.3">
      <c r="A152" t="s">
        <v>339</v>
      </c>
      <c r="B152" t="s">
        <v>81</v>
      </c>
      <c r="C152" t="s">
        <v>342</v>
      </c>
      <c r="D152" t="str">
        <f>_xlfn.CONCAT(lst_lprpnp_essence[[#This Row],[genre]]," ",lst_lprpnp_essence[[#This Row],[espece]])</f>
        <v>Populus nigra</v>
      </c>
      <c r="E152" t="str">
        <f>_xlfn.CONCAT(lst_lprpnp_essence[[#This Row],[nomlatin]]," (",lst_lprpnp_essence[[#This Row],[nomfrancais]],")")</f>
        <v>Populus nigra (Peuplier noir)</v>
      </c>
      <c r="F152" s="2">
        <v>3</v>
      </c>
      <c r="G152" s="2">
        <v>2</v>
      </c>
      <c r="H152" s="3">
        <v>5</v>
      </c>
      <c r="I152" s="2" t="str" cm="1">
        <f t="array" ref="I152">_xlfn.IFS(lst_lprpnp_essence[[#This Row],[note]]&gt;6,"A",lst_lprpnp_essence[[#This Row],[note]]&gt;3,"B",lst_lprpnp_essence[[#This Row],[note]]&gt;1,"C")</f>
        <v>B</v>
      </c>
      <c r="K152">
        <f>LEN(lst_lprpnp_essence[[#This Row],[libelle]])</f>
        <v>29</v>
      </c>
    </row>
    <row r="153" spans="1:11" x14ac:dyDescent="0.3">
      <c r="A153" t="s">
        <v>339</v>
      </c>
      <c r="B153" t="s">
        <v>343</v>
      </c>
      <c r="C153" t="s">
        <v>344</v>
      </c>
      <c r="D153" t="str">
        <f>_xlfn.CONCAT(lst_lprpnp_essence[[#This Row],[genre]]," ",lst_lprpnp_essence[[#This Row],[espece]])</f>
        <v>Populus tremula</v>
      </c>
      <c r="E153" t="str">
        <f>_xlfn.CONCAT(lst_lprpnp_essence[[#This Row],[nomlatin]]," (",lst_lprpnp_essence[[#This Row],[nomfrancais]],")")</f>
        <v>Populus tremula (Tremble)</v>
      </c>
      <c r="F153" s="2">
        <v>3</v>
      </c>
      <c r="G153" s="2">
        <v>5</v>
      </c>
      <c r="H153" s="3">
        <v>8</v>
      </c>
      <c r="I153" s="2" t="str" cm="1">
        <f t="array" ref="I153">_xlfn.IFS(lst_lprpnp_essence[[#This Row],[note]]&gt;6,"A",lst_lprpnp_essence[[#This Row],[note]]&gt;3,"B",lst_lprpnp_essence[[#This Row],[note]]&gt;1,"C")</f>
        <v>A</v>
      </c>
      <c r="K153">
        <f>LEN(lst_lprpnp_essence[[#This Row],[libelle]])</f>
        <v>25</v>
      </c>
    </row>
    <row r="154" spans="1:11" x14ac:dyDescent="0.3">
      <c r="A154" t="s">
        <v>345</v>
      </c>
      <c r="B154" t="s">
        <v>346</v>
      </c>
      <c r="C154" t="s">
        <v>347</v>
      </c>
      <c r="D154" t="str">
        <f>_xlfn.CONCAT(lst_lprpnp_essence[[#This Row],[genre]]," ",lst_lprpnp_essence[[#This Row],[espece]])</f>
        <v>Prunus avium</v>
      </c>
      <c r="E154" t="str">
        <f>_xlfn.CONCAT(lst_lprpnp_essence[[#This Row],[nomlatin]]," (",lst_lprpnp_essence[[#This Row],[nomfrancais]],")")</f>
        <v>Prunus avium (Merisier)</v>
      </c>
      <c r="F154" s="2">
        <v>3</v>
      </c>
      <c r="G154" s="2">
        <v>5</v>
      </c>
      <c r="H154" s="3">
        <v>8</v>
      </c>
      <c r="I154" s="2" t="str" cm="1">
        <f t="array" ref="I154">_xlfn.IFS(lst_lprpnp_essence[[#This Row],[note]]&gt;6,"A",lst_lprpnp_essence[[#This Row],[note]]&gt;3,"B",lst_lprpnp_essence[[#This Row],[note]]&gt;1,"C")</f>
        <v>A</v>
      </c>
      <c r="K154">
        <f>LEN(lst_lprpnp_essence[[#This Row],[libelle]])</f>
        <v>23</v>
      </c>
    </row>
    <row r="155" spans="1:11" x14ac:dyDescent="0.3">
      <c r="A155" t="s">
        <v>345</v>
      </c>
      <c r="B155" t="s">
        <v>348</v>
      </c>
      <c r="C155" t="s">
        <v>349</v>
      </c>
      <c r="D155" t="str">
        <f>_xlfn.CONCAT(lst_lprpnp_essence[[#This Row],[genre]]," ",lst_lprpnp_essence[[#This Row],[espece]])</f>
        <v>Prunus ceracifera</v>
      </c>
      <c r="E155" t="str">
        <f>_xlfn.CONCAT(lst_lprpnp_essence[[#This Row],[nomlatin]]," (",lst_lprpnp_essence[[#This Row],[nomfrancais]],")")</f>
        <v>Prunus ceracifera (Prunier cerise, prunier myrobolan)</v>
      </c>
      <c r="F155" s="2">
        <v>3</v>
      </c>
      <c r="G155" s="2">
        <v>3</v>
      </c>
      <c r="H155" s="3">
        <v>6</v>
      </c>
      <c r="I155" s="2" t="str" cm="1">
        <f t="array" ref="I155">_xlfn.IFS(lst_lprpnp_essence[[#This Row],[note]]&gt;6,"A",lst_lprpnp_essence[[#This Row],[note]]&gt;3,"B",lst_lprpnp_essence[[#This Row],[note]]&gt;1,"C")</f>
        <v>B</v>
      </c>
      <c r="K155">
        <f>LEN(lst_lprpnp_essence[[#This Row],[libelle]])</f>
        <v>53</v>
      </c>
    </row>
    <row r="156" spans="1:11" x14ac:dyDescent="0.3">
      <c r="A156" t="s">
        <v>345</v>
      </c>
      <c r="B156" t="s">
        <v>350</v>
      </c>
      <c r="C156" t="s">
        <v>351</v>
      </c>
      <c r="D156" t="str">
        <f>_xlfn.CONCAT(lst_lprpnp_essence[[#This Row],[genre]]," ",lst_lprpnp_essence[[#This Row],[espece]])</f>
        <v>Prunus cerasus</v>
      </c>
      <c r="E156" t="str">
        <f>_xlfn.CONCAT(lst_lprpnp_essence[[#This Row],[nomlatin]]," (",lst_lprpnp_essence[[#This Row],[nomfrancais]],")")</f>
        <v>Prunus cerasus (Griottier)</v>
      </c>
      <c r="F156" s="2">
        <v>3</v>
      </c>
      <c r="G156" s="2">
        <v>3</v>
      </c>
      <c r="H156" s="3">
        <v>6</v>
      </c>
      <c r="I156" s="2" t="str" cm="1">
        <f t="array" ref="I156">_xlfn.IFS(lst_lprpnp_essence[[#This Row],[note]]&gt;6,"A",lst_lprpnp_essence[[#This Row],[note]]&gt;3,"B",lst_lprpnp_essence[[#This Row],[note]]&gt;1,"C")</f>
        <v>B</v>
      </c>
      <c r="K156">
        <f>LEN(lst_lprpnp_essence[[#This Row],[libelle]])</f>
        <v>26</v>
      </c>
    </row>
    <row r="157" spans="1:11" x14ac:dyDescent="0.3">
      <c r="A157" t="s">
        <v>345</v>
      </c>
      <c r="B157" t="s">
        <v>253</v>
      </c>
      <c r="C157" t="s">
        <v>352</v>
      </c>
      <c r="D157" t="str">
        <f>_xlfn.CONCAT(lst_lprpnp_essence[[#This Row],[genre]]," ",lst_lprpnp_essence[[#This Row],[espece]])</f>
        <v>Prunus domestica</v>
      </c>
      <c r="E157" t="str">
        <f>_xlfn.CONCAT(lst_lprpnp_essence[[#This Row],[nomlatin]]," (",lst_lprpnp_essence[[#This Row],[nomfrancais]],")")</f>
        <v>Prunus domestica (Prunier)</v>
      </c>
      <c r="F157" s="2">
        <v>3</v>
      </c>
      <c r="G157" s="2">
        <v>3</v>
      </c>
      <c r="H157" s="3">
        <v>6</v>
      </c>
      <c r="I157" s="2" t="str" cm="1">
        <f t="array" ref="I157">_xlfn.IFS(lst_lprpnp_essence[[#This Row],[note]]&gt;6,"A",lst_lprpnp_essence[[#This Row],[note]]&gt;3,"B",lst_lprpnp_essence[[#This Row],[note]]&gt;1,"C")</f>
        <v>B</v>
      </c>
      <c r="K157">
        <f>LEN(lst_lprpnp_essence[[#This Row],[libelle]])</f>
        <v>26</v>
      </c>
    </row>
    <row r="158" spans="1:11" x14ac:dyDescent="0.3">
      <c r="A158" t="s">
        <v>345</v>
      </c>
      <c r="B158" t="s">
        <v>353</v>
      </c>
      <c r="C158" t="s">
        <v>354</v>
      </c>
      <c r="D158" t="str">
        <f>_xlfn.CONCAT(lst_lprpnp_essence[[#This Row],[genre]]," ",lst_lprpnp_essence[[#This Row],[espece]])</f>
        <v>Prunus eminens</v>
      </c>
      <c r="E158" t="str">
        <f>_xlfn.CONCAT(lst_lprpnp_essence[[#This Row],[nomlatin]]," (",lst_lprpnp_essence[[#This Row],[nomfrancais]],")")</f>
        <v>Prunus eminens (Cerisier du Japon)</v>
      </c>
      <c r="F158" s="2">
        <v>3</v>
      </c>
      <c r="G158" s="2">
        <v>1</v>
      </c>
      <c r="H158" s="3">
        <v>4</v>
      </c>
      <c r="I158" s="2" t="str" cm="1">
        <f t="array" ref="I158">_xlfn.IFS(lst_lprpnp_essence[[#This Row],[note]]&gt;6,"A",lst_lprpnp_essence[[#This Row],[note]]&gt;3,"B",lst_lprpnp_essence[[#This Row],[note]]&gt;1,"C")</f>
        <v>B</v>
      </c>
      <c r="K158">
        <f>LEN(lst_lprpnp_essence[[#This Row],[libelle]])</f>
        <v>34</v>
      </c>
    </row>
    <row r="159" spans="1:11" x14ac:dyDescent="0.3">
      <c r="A159" t="s">
        <v>345</v>
      </c>
      <c r="B159" t="s">
        <v>355</v>
      </c>
      <c r="C159" t="s">
        <v>356</v>
      </c>
      <c r="D159" t="str">
        <f>_xlfn.CONCAT(lst_lprpnp_essence[[#This Row],[genre]]," ",lst_lprpnp_essence[[#This Row],[espece]])</f>
        <v>Prunus lusitanica</v>
      </c>
      <c r="E159" t="str">
        <f>_xlfn.CONCAT(lst_lprpnp_essence[[#This Row],[nomlatin]]," (",lst_lprpnp_essence[[#This Row],[nomfrancais]],")")</f>
        <v>Prunus lusitanica (Laurier du Portugal)</v>
      </c>
      <c r="F159" s="2">
        <v>3</v>
      </c>
      <c r="G159" s="2">
        <v>1</v>
      </c>
      <c r="H159" s="3">
        <v>4</v>
      </c>
      <c r="I159" s="2" t="str" cm="1">
        <f t="array" ref="I159">_xlfn.IFS(lst_lprpnp_essence[[#This Row],[note]]&gt;6,"A",lst_lprpnp_essence[[#This Row],[note]]&gt;3,"B",lst_lprpnp_essence[[#This Row],[note]]&gt;1,"C")</f>
        <v>B</v>
      </c>
      <c r="K159">
        <f>LEN(lst_lprpnp_essence[[#This Row],[libelle]])</f>
        <v>39</v>
      </c>
    </row>
    <row r="160" spans="1:11" x14ac:dyDescent="0.3">
      <c r="A160" t="s">
        <v>345</v>
      </c>
      <c r="B160" t="s">
        <v>357</v>
      </c>
      <c r="C160" t="s">
        <v>358</v>
      </c>
      <c r="D160" t="str">
        <f>_xlfn.CONCAT(lst_lprpnp_essence[[#This Row],[genre]]," ",lst_lprpnp_essence[[#This Row],[espece]])</f>
        <v>Prunus maackii</v>
      </c>
      <c r="E160" t="str">
        <f>_xlfn.CONCAT(lst_lprpnp_essence[[#This Row],[nomlatin]]," (",lst_lprpnp_essence[[#This Row],[nomfrancais]],")")</f>
        <v>Prunus maackii (Cerisier de Mandchourie)</v>
      </c>
      <c r="F160" s="2">
        <v>3</v>
      </c>
      <c r="G160" s="2">
        <v>1</v>
      </c>
      <c r="H160" s="3">
        <v>4</v>
      </c>
      <c r="I160" s="2" t="str" cm="1">
        <f t="array" ref="I160">_xlfn.IFS(lst_lprpnp_essence[[#This Row],[note]]&gt;6,"A",lst_lprpnp_essence[[#This Row],[note]]&gt;3,"B",lst_lprpnp_essence[[#This Row],[note]]&gt;1,"C")</f>
        <v>B</v>
      </c>
      <c r="K160">
        <f>LEN(lst_lprpnp_essence[[#This Row],[libelle]])</f>
        <v>40</v>
      </c>
    </row>
    <row r="161" spans="1:11" x14ac:dyDescent="0.3">
      <c r="A161" t="s">
        <v>345</v>
      </c>
      <c r="B161" t="s">
        <v>359</v>
      </c>
      <c r="C161" t="s">
        <v>360</v>
      </c>
      <c r="D161" t="str">
        <f>_xlfn.CONCAT(lst_lprpnp_essence[[#This Row],[genre]]," ",lst_lprpnp_essence[[#This Row],[espece]])</f>
        <v>Prunus mahaleb</v>
      </c>
      <c r="E161" t="str">
        <f>_xlfn.CONCAT(lst_lprpnp_essence[[#This Row],[nomlatin]]," (",lst_lprpnp_essence[[#This Row],[nomfrancais]],")")</f>
        <v>Prunus mahaleb (Merisier odorant)</v>
      </c>
      <c r="F161" s="2">
        <v>4</v>
      </c>
      <c r="G161" s="2">
        <v>1</v>
      </c>
      <c r="H161" s="3">
        <v>5</v>
      </c>
      <c r="I161" s="2" t="str" cm="1">
        <f t="array" ref="I161">_xlfn.IFS(lst_lprpnp_essence[[#This Row],[note]]&gt;6,"A",lst_lprpnp_essence[[#This Row],[note]]&gt;3,"B",lst_lprpnp_essence[[#This Row],[note]]&gt;1,"C")</f>
        <v>B</v>
      </c>
      <c r="K161">
        <f>LEN(lst_lprpnp_essence[[#This Row],[libelle]])</f>
        <v>33</v>
      </c>
    </row>
    <row r="162" spans="1:11" x14ac:dyDescent="0.3">
      <c r="A162" t="s">
        <v>345</v>
      </c>
      <c r="B162" t="s">
        <v>361</v>
      </c>
      <c r="C162" t="s">
        <v>362</v>
      </c>
      <c r="D162" t="str">
        <f>_xlfn.CONCAT(lst_lprpnp_essence[[#This Row],[genre]]," ",lst_lprpnp_essence[[#This Row],[espece]])</f>
        <v>Prunus Okame'</v>
      </c>
      <c r="E162" t="str">
        <f>_xlfn.CONCAT(lst_lprpnp_essence[[#This Row],[nomlatin]]," (",lst_lprpnp_essence[[#This Row],[nomfrancais]],")")</f>
        <v>Prunus Okame' (Cerisier à fleurs Okame)</v>
      </c>
      <c r="F162" s="2">
        <v>3</v>
      </c>
      <c r="G162" s="2">
        <v>1</v>
      </c>
      <c r="H162" s="3">
        <v>4</v>
      </c>
      <c r="I162" s="2" t="str" cm="1">
        <f t="array" ref="I162">_xlfn.IFS(lst_lprpnp_essence[[#This Row],[note]]&gt;6,"A",lst_lprpnp_essence[[#This Row],[note]]&gt;3,"B",lst_lprpnp_essence[[#This Row],[note]]&gt;1,"C")</f>
        <v>B</v>
      </c>
      <c r="K162">
        <f>LEN(lst_lprpnp_essence[[#This Row],[libelle]])</f>
        <v>39</v>
      </c>
    </row>
    <row r="163" spans="1:11" x14ac:dyDescent="0.3">
      <c r="A163" t="s">
        <v>345</v>
      </c>
      <c r="B163" t="s">
        <v>363</v>
      </c>
      <c r="C163" t="s">
        <v>364</v>
      </c>
      <c r="D163" t="str">
        <f>_xlfn.CONCAT(lst_lprpnp_essence[[#This Row],[genre]]," ",lst_lprpnp_essence[[#This Row],[espece]])</f>
        <v>Prunus padus</v>
      </c>
      <c r="E163" t="str">
        <f>_xlfn.CONCAT(lst_lprpnp_essence[[#This Row],[nomlatin]]," (",lst_lprpnp_essence[[#This Row],[nomfrancais]],")")</f>
        <v>Prunus padus (Cerisier à grappes)</v>
      </c>
      <c r="F163" s="2">
        <v>3</v>
      </c>
      <c r="G163" s="2">
        <v>4</v>
      </c>
      <c r="H163" s="3">
        <v>7</v>
      </c>
      <c r="I163" s="2" t="str" cm="1">
        <f t="array" ref="I163">_xlfn.IFS(lst_lprpnp_essence[[#This Row],[note]]&gt;6,"A",lst_lprpnp_essence[[#This Row],[note]]&gt;3,"B",lst_lprpnp_essence[[#This Row],[note]]&gt;1,"C")</f>
        <v>A</v>
      </c>
      <c r="K163">
        <f>LEN(lst_lprpnp_essence[[#This Row],[libelle]])</f>
        <v>33</v>
      </c>
    </row>
    <row r="164" spans="1:11" x14ac:dyDescent="0.3">
      <c r="A164" t="s">
        <v>345</v>
      </c>
      <c r="B164" t="s">
        <v>365</v>
      </c>
      <c r="C164" t="s">
        <v>366</v>
      </c>
      <c r="D164" t="str">
        <f>_xlfn.CONCAT(lst_lprpnp_essence[[#This Row],[genre]]," ",lst_lprpnp_essence[[#This Row],[espece]])</f>
        <v>Prunus Pandora'</v>
      </c>
      <c r="E164" t="str">
        <f>_xlfn.CONCAT(lst_lprpnp_essence[[#This Row],[nomlatin]]," (",lst_lprpnp_essence[[#This Row],[nomfrancais]],")")</f>
        <v>Prunus Pandora' (Cerisier à fleurs Pandora)</v>
      </c>
      <c r="F164" s="2">
        <v>3</v>
      </c>
      <c r="G164" s="2">
        <v>1</v>
      </c>
      <c r="H164" s="3">
        <v>4</v>
      </c>
      <c r="I164" s="2" t="str" cm="1">
        <f t="array" ref="I164">_xlfn.IFS(lst_lprpnp_essence[[#This Row],[note]]&gt;6,"A",lst_lprpnp_essence[[#This Row],[note]]&gt;3,"B",lst_lprpnp_essence[[#This Row],[note]]&gt;1,"C")</f>
        <v>B</v>
      </c>
      <c r="K164">
        <f>LEN(lst_lprpnp_essence[[#This Row],[libelle]])</f>
        <v>43</v>
      </c>
    </row>
    <row r="165" spans="1:11" x14ac:dyDescent="0.3">
      <c r="A165" t="s">
        <v>345</v>
      </c>
      <c r="B165" t="s">
        <v>367</v>
      </c>
      <c r="C165" t="s">
        <v>368</v>
      </c>
      <c r="D165" t="str">
        <f>_xlfn.CONCAT(lst_lprpnp_essence[[#This Row],[genre]]," ",lst_lprpnp_essence[[#This Row],[espece]])</f>
        <v>Prunus sargentii</v>
      </c>
      <c r="E165" t="str">
        <f>_xlfn.CONCAT(lst_lprpnp_essence[[#This Row],[nomlatin]]," (",lst_lprpnp_essence[[#This Row],[nomfrancais]],")")</f>
        <v>Prunus sargentii (Cerisier de Sargent)</v>
      </c>
      <c r="F165" s="2">
        <v>3</v>
      </c>
      <c r="G165" s="2">
        <v>1</v>
      </c>
      <c r="H165" s="3">
        <v>4</v>
      </c>
      <c r="I165" s="2" t="str" cm="1">
        <f t="array" ref="I165">_xlfn.IFS(lst_lprpnp_essence[[#This Row],[note]]&gt;6,"A",lst_lprpnp_essence[[#This Row],[note]]&gt;3,"B",lst_lprpnp_essence[[#This Row],[note]]&gt;1,"C")</f>
        <v>B</v>
      </c>
      <c r="K165">
        <f>LEN(lst_lprpnp_essence[[#This Row],[libelle]])</f>
        <v>38</v>
      </c>
    </row>
    <row r="166" spans="1:11" x14ac:dyDescent="0.3">
      <c r="A166" t="s">
        <v>345</v>
      </c>
      <c r="B166" t="s">
        <v>369</v>
      </c>
      <c r="C166" t="s">
        <v>370</v>
      </c>
      <c r="D166" t="str">
        <f>_xlfn.CONCAT(lst_lprpnp_essence[[#This Row],[genre]]," ",lst_lprpnp_essence[[#This Row],[espece]])</f>
        <v>Prunus serrula</v>
      </c>
      <c r="E166" t="str">
        <f>_xlfn.CONCAT(lst_lprpnp_essence[[#This Row],[nomlatin]]," (",lst_lprpnp_essence[[#This Row],[nomfrancais]],")")</f>
        <v>Prunus serrula (Cerisier du Tibet)</v>
      </c>
      <c r="F166" s="2">
        <v>3</v>
      </c>
      <c r="G166" s="2">
        <v>1</v>
      </c>
      <c r="H166" s="3">
        <v>4</v>
      </c>
      <c r="I166" s="2" t="str" cm="1">
        <f t="array" ref="I166">_xlfn.IFS(lst_lprpnp_essence[[#This Row],[note]]&gt;6,"A",lst_lprpnp_essence[[#This Row],[note]]&gt;3,"B",lst_lprpnp_essence[[#This Row],[note]]&gt;1,"C")</f>
        <v>B</v>
      </c>
      <c r="K166">
        <f>LEN(lst_lprpnp_essence[[#This Row],[libelle]])</f>
        <v>34</v>
      </c>
    </row>
    <row r="167" spans="1:11" x14ac:dyDescent="0.3">
      <c r="A167" t="s">
        <v>345</v>
      </c>
      <c r="B167" t="s">
        <v>371</v>
      </c>
      <c r="C167" t="s">
        <v>354</v>
      </c>
      <c r="D167" t="str">
        <f>_xlfn.CONCAT(lst_lprpnp_essence[[#This Row],[genre]]," ",lst_lprpnp_essence[[#This Row],[espece]])</f>
        <v>Prunus serrulata</v>
      </c>
      <c r="E167" t="str">
        <f>_xlfn.CONCAT(lst_lprpnp_essence[[#This Row],[nomlatin]]," (",lst_lprpnp_essence[[#This Row],[nomfrancais]],")")</f>
        <v>Prunus serrulata (Cerisier du Japon)</v>
      </c>
      <c r="F167" s="2">
        <v>3</v>
      </c>
      <c r="G167" s="2">
        <v>1</v>
      </c>
      <c r="H167" s="3">
        <v>4</v>
      </c>
      <c r="I167" s="2" t="str" cm="1">
        <f t="array" ref="I167">_xlfn.IFS(lst_lprpnp_essence[[#This Row],[note]]&gt;6,"A",lst_lprpnp_essence[[#This Row],[note]]&gt;3,"B",lst_lprpnp_essence[[#This Row],[note]]&gt;1,"C")</f>
        <v>B</v>
      </c>
      <c r="K167">
        <f>LEN(lst_lprpnp_essence[[#This Row],[libelle]])</f>
        <v>36</v>
      </c>
    </row>
    <row r="168" spans="1:11" x14ac:dyDescent="0.3">
      <c r="A168" t="s">
        <v>345</v>
      </c>
      <c r="B168" t="s">
        <v>372</v>
      </c>
      <c r="C168" t="s">
        <v>373</v>
      </c>
      <c r="D168" t="str">
        <f>_xlfn.CONCAT(lst_lprpnp_essence[[#This Row],[genre]]," ",lst_lprpnp_essence[[#This Row],[espece]])</f>
        <v>Prunus spinosa</v>
      </c>
      <c r="E168" t="str">
        <f>_xlfn.CONCAT(lst_lprpnp_essence[[#This Row],[nomlatin]]," (",lst_lprpnp_essence[[#This Row],[nomfrancais]],")")</f>
        <v>Prunus spinosa (Prunellier)</v>
      </c>
      <c r="F168" s="2">
        <v>3</v>
      </c>
      <c r="G168" s="2">
        <v>1</v>
      </c>
      <c r="H168" s="3">
        <v>4</v>
      </c>
      <c r="I168" s="2" t="str" cm="1">
        <f t="array" ref="I168">_xlfn.IFS(lst_lprpnp_essence[[#This Row],[note]]&gt;6,"A",lst_lprpnp_essence[[#This Row],[note]]&gt;3,"B",lst_lprpnp_essence[[#This Row],[note]]&gt;1,"C")</f>
        <v>B</v>
      </c>
      <c r="K168">
        <f>LEN(lst_lprpnp_essence[[#This Row],[libelle]])</f>
        <v>27</v>
      </c>
    </row>
    <row r="169" spans="1:11" x14ac:dyDescent="0.3">
      <c r="A169" t="s">
        <v>345</v>
      </c>
      <c r="B169" t="s">
        <v>374</v>
      </c>
      <c r="C169" t="s">
        <v>375</v>
      </c>
      <c r="D169" t="str">
        <f>_xlfn.CONCAT(lst_lprpnp_essence[[#This Row],[genre]]," ",lst_lprpnp_essence[[#This Row],[espece]])</f>
        <v>Prunus subhirtella (x)</v>
      </c>
      <c r="E169" t="str">
        <f>_xlfn.CONCAT(lst_lprpnp_essence[[#This Row],[nomlatin]]," (",lst_lprpnp_essence[[#This Row],[nomfrancais]],")")</f>
        <v>Prunus subhirtella (x) (Cerisier d'automne)</v>
      </c>
      <c r="F169" s="2">
        <v>3</v>
      </c>
      <c r="G169" s="2">
        <v>1</v>
      </c>
      <c r="H169" s="3">
        <v>4</v>
      </c>
      <c r="I169" s="2" t="str" cm="1">
        <f t="array" ref="I169">_xlfn.IFS(lst_lprpnp_essence[[#This Row],[note]]&gt;6,"A",lst_lprpnp_essence[[#This Row],[note]]&gt;3,"B",lst_lprpnp_essence[[#This Row],[note]]&gt;1,"C")</f>
        <v>B</v>
      </c>
      <c r="K169">
        <f>LEN(lst_lprpnp_essence[[#This Row],[libelle]])</f>
        <v>43</v>
      </c>
    </row>
    <row r="170" spans="1:11" x14ac:dyDescent="0.3">
      <c r="A170" t="s">
        <v>345</v>
      </c>
      <c r="B170" t="s">
        <v>376</v>
      </c>
      <c r="C170" t="s">
        <v>377</v>
      </c>
      <c r="D170" t="str">
        <f>_xlfn.CONCAT(lst_lprpnp_essence[[#This Row],[genre]]," ",lst_lprpnp_essence[[#This Row],[espece]])</f>
        <v>Prunus Umineko'</v>
      </c>
      <c r="E170" t="str">
        <f>_xlfn.CONCAT(lst_lprpnp_essence[[#This Row],[nomlatin]]," (",lst_lprpnp_essence[[#This Row],[nomfrancais]],")")</f>
        <v>Prunus Umineko' (Cerisier Umineko)</v>
      </c>
      <c r="F170" s="2">
        <v>3</v>
      </c>
      <c r="G170" s="2">
        <v>1</v>
      </c>
      <c r="H170" s="3">
        <v>4</v>
      </c>
      <c r="I170" s="2" t="str" cm="1">
        <f t="array" ref="I170">_xlfn.IFS(lst_lprpnp_essence[[#This Row],[note]]&gt;6,"A",lst_lprpnp_essence[[#This Row],[note]]&gt;3,"B",lst_lprpnp_essence[[#This Row],[note]]&gt;1,"C")</f>
        <v>B</v>
      </c>
      <c r="K170">
        <f>LEN(lst_lprpnp_essence[[#This Row],[libelle]])</f>
        <v>34</v>
      </c>
    </row>
    <row r="171" spans="1:11" x14ac:dyDescent="0.3">
      <c r="A171" t="s">
        <v>345</v>
      </c>
      <c r="B171" t="s">
        <v>213</v>
      </c>
      <c r="C171" t="s">
        <v>378</v>
      </c>
      <c r="D171" t="str">
        <f>_xlfn.CONCAT(lst_lprpnp_essence[[#This Row],[genre]]," ",lst_lprpnp_essence[[#This Row],[espece]])</f>
        <v>Prunus virginiana</v>
      </c>
      <c r="E171" t="str">
        <f>_xlfn.CONCAT(lst_lprpnp_essence[[#This Row],[nomlatin]]," (",lst_lprpnp_essence[[#This Row],[nomfrancais]],")")</f>
        <v>Prunus virginiana (Cerisier de Virginie)</v>
      </c>
      <c r="F171" s="2">
        <v>3</v>
      </c>
      <c r="G171" s="2">
        <v>1</v>
      </c>
      <c r="H171" s="3">
        <v>4</v>
      </c>
      <c r="I171" s="2" t="str" cm="1">
        <f t="array" ref="I171">_xlfn.IFS(lst_lprpnp_essence[[#This Row],[note]]&gt;6,"A",lst_lprpnp_essence[[#This Row],[note]]&gt;3,"B",lst_lprpnp_essence[[#This Row],[note]]&gt;1,"C")</f>
        <v>B</v>
      </c>
      <c r="K171">
        <f>LEN(lst_lprpnp_essence[[#This Row],[libelle]])</f>
        <v>40</v>
      </c>
    </row>
    <row r="172" spans="1:11" x14ac:dyDescent="0.3">
      <c r="A172" t="s">
        <v>345</v>
      </c>
      <c r="B172" t="s">
        <v>379</v>
      </c>
      <c r="C172" t="s">
        <v>380</v>
      </c>
      <c r="D172" t="str">
        <f>_xlfn.CONCAT(lst_lprpnp_essence[[#This Row],[genre]]," ",lst_lprpnp_essence[[#This Row],[espece]])</f>
        <v>Prunus yedoensis (x)</v>
      </c>
      <c r="E172" t="str">
        <f>_xlfn.CONCAT(lst_lprpnp_essence[[#This Row],[nomlatin]]," (",lst_lprpnp_essence[[#This Row],[nomfrancais]],")")</f>
        <v>Prunus yedoensis (x) (Cerisier Yoshino)</v>
      </c>
      <c r="F172" s="2">
        <v>3</v>
      </c>
      <c r="G172" s="2">
        <v>1</v>
      </c>
      <c r="H172" s="3">
        <v>4</v>
      </c>
      <c r="I172" s="2" t="str" cm="1">
        <f t="array" ref="I172">_xlfn.IFS(lst_lprpnp_essence[[#This Row],[note]]&gt;6,"A",lst_lprpnp_essence[[#This Row],[note]]&gt;3,"B",lst_lprpnp_essence[[#This Row],[note]]&gt;1,"C")</f>
        <v>B</v>
      </c>
      <c r="K172">
        <f>LEN(lst_lprpnp_essence[[#This Row],[libelle]])</f>
        <v>39</v>
      </c>
    </row>
    <row r="173" spans="1:11" x14ac:dyDescent="0.3">
      <c r="A173" t="s">
        <v>381</v>
      </c>
      <c r="B173" t="s">
        <v>382</v>
      </c>
      <c r="C173" t="s">
        <v>383</v>
      </c>
      <c r="D173" t="str">
        <f>_xlfn.CONCAT(lst_lprpnp_essence[[#This Row],[genre]]," ",lst_lprpnp_essence[[#This Row],[espece]])</f>
        <v>Pseudotsuga menziesii</v>
      </c>
      <c r="E173" t="str">
        <f>_xlfn.CONCAT(lst_lprpnp_essence[[#This Row],[nomlatin]]," (",lst_lprpnp_essence[[#This Row],[nomfrancais]],")")</f>
        <v>Pseudotsuga menziesii (Sapin de Douglas)</v>
      </c>
      <c r="F173" s="2">
        <v>3</v>
      </c>
      <c r="G173" s="2">
        <v>1</v>
      </c>
      <c r="H173" s="3">
        <v>4</v>
      </c>
      <c r="I173" s="2" t="str" cm="1">
        <f t="array" ref="I173">_xlfn.IFS(lst_lprpnp_essence[[#This Row],[note]]&gt;6,"A",lst_lprpnp_essence[[#This Row],[note]]&gt;3,"B",lst_lprpnp_essence[[#This Row],[note]]&gt;1,"C")</f>
        <v>B</v>
      </c>
      <c r="K173">
        <f>LEN(lst_lprpnp_essence[[#This Row],[libelle]])</f>
        <v>40</v>
      </c>
    </row>
    <row r="174" spans="1:11" x14ac:dyDescent="0.3">
      <c r="A174" t="s">
        <v>384</v>
      </c>
      <c r="B174" t="s">
        <v>385</v>
      </c>
      <c r="C174" t="s">
        <v>386</v>
      </c>
      <c r="D174" t="str">
        <f>_xlfn.CONCAT(lst_lprpnp_essence[[#This Row],[genre]]," ",lst_lprpnp_essence[[#This Row],[espece]])</f>
        <v>Pterocarya fraxinifolia</v>
      </c>
      <c r="E174" t="str">
        <f>_xlfn.CONCAT(lst_lprpnp_essence[[#This Row],[nomlatin]]," (",lst_lprpnp_essence[[#This Row],[nomfrancais]],")")</f>
        <v>Pterocarya fraxinifolia (Noyer ailé du Caucase)</v>
      </c>
      <c r="F174" s="2">
        <v>4</v>
      </c>
      <c r="G174" s="2">
        <v>1</v>
      </c>
      <c r="H174" s="3">
        <v>5</v>
      </c>
      <c r="I174" s="2" t="str" cm="1">
        <f t="array" ref="I174">_xlfn.IFS(lst_lprpnp_essence[[#This Row],[note]]&gt;6,"A",lst_lprpnp_essence[[#This Row],[note]]&gt;3,"B",lst_lprpnp_essence[[#This Row],[note]]&gt;1,"C")</f>
        <v>B</v>
      </c>
      <c r="K174">
        <f>LEN(lst_lprpnp_essence[[#This Row],[libelle]])</f>
        <v>47</v>
      </c>
    </row>
    <row r="175" spans="1:11" x14ac:dyDescent="0.3">
      <c r="A175" t="s">
        <v>387</v>
      </c>
      <c r="B175" t="s">
        <v>388</v>
      </c>
      <c r="C175" t="s">
        <v>389</v>
      </c>
      <c r="D175" t="str">
        <f>_xlfn.CONCAT(lst_lprpnp_essence[[#This Row],[genre]]," ",lst_lprpnp_essence[[#This Row],[espece]])</f>
        <v>Pyrus amygdaliformis</v>
      </c>
      <c r="E175" t="str">
        <f>_xlfn.CONCAT(lst_lprpnp_essence[[#This Row],[nomlatin]]," (",lst_lprpnp_essence[[#This Row],[nomfrancais]],")")</f>
        <v>Pyrus amygdaliformis (Poirier à feuilles d'amandier)</v>
      </c>
      <c r="F175" s="2">
        <v>3</v>
      </c>
      <c r="G175" s="2">
        <v>1</v>
      </c>
      <c r="H175" s="3">
        <v>4</v>
      </c>
      <c r="I175" s="2" t="str" cm="1">
        <f t="array" ref="I175">_xlfn.IFS(lst_lprpnp_essence[[#This Row],[note]]&gt;6,"A",lst_lprpnp_essence[[#This Row],[note]]&gt;3,"B",lst_lprpnp_essence[[#This Row],[note]]&gt;1,"C")</f>
        <v>B</v>
      </c>
      <c r="K175">
        <f>LEN(lst_lprpnp_essence[[#This Row],[libelle]])</f>
        <v>52</v>
      </c>
    </row>
    <row r="176" spans="1:11" x14ac:dyDescent="0.3">
      <c r="A176" t="s">
        <v>387</v>
      </c>
      <c r="B176" t="s">
        <v>390</v>
      </c>
      <c r="C176" t="s">
        <v>391</v>
      </c>
      <c r="D176" t="str">
        <f>_xlfn.CONCAT(lst_lprpnp_essence[[#This Row],[genre]]," ",lst_lprpnp_essence[[#This Row],[espece]])</f>
        <v>Pyrus calleryana</v>
      </c>
      <c r="E176" t="str">
        <f>_xlfn.CONCAT(lst_lprpnp_essence[[#This Row],[nomlatin]]," (",lst_lprpnp_essence[[#This Row],[nomfrancais]],")")</f>
        <v>Pyrus calleryana (Poirier de Chine)</v>
      </c>
      <c r="F176" s="2">
        <v>3</v>
      </c>
      <c r="G176" s="2">
        <v>1</v>
      </c>
      <c r="H176" s="3">
        <v>4</v>
      </c>
      <c r="I176" s="2" t="str" cm="1">
        <f t="array" ref="I176">_xlfn.IFS(lst_lprpnp_essence[[#This Row],[note]]&gt;6,"A",lst_lprpnp_essence[[#This Row],[note]]&gt;3,"B",lst_lprpnp_essence[[#This Row],[note]]&gt;1,"C")</f>
        <v>B</v>
      </c>
      <c r="K176">
        <f>LEN(lst_lprpnp_essence[[#This Row],[libelle]])</f>
        <v>35</v>
      </c>
    </row>
    <row r="177" spans="1:11" x14ac:dyDescent="0.3">
      <c r="A177" t="s">
        <v>387</v>
      </c>
      <c r="B177" t="s">
        <v>392</v>
      </c>
      <c r="C177" t="s">
        <v>393</v>
      </c>
      <c r="D177" t="str">
        <f>_xlfn.CONCAT(lst_lprpnp_essence[[#This Row],[genre]]," ",lst_lprpnp_essence[[#This Row],[espece]])</f>
        <v>Pyrus communis</v>
      </c>
      <c r="E177" t="str">
        <f>_xlfn.CONCAT(lst_lprpnp_essence[[#This Row],[nomlatin]]," (",lst_lprpnp_essence[[#This Row],[nomfrancais]],")")</f>
        <v>Pyrus communis (Poirier cultivé)</v>
      </c>
      <c r="F177" s="2">
        <v>4</v>
      </c>
      <c r="G177" s="2">
        <v>3</v>
      </c>
      <c r="H177" s="3">
        <v>7</v>
      </c>
      <c r="I177" s="2" t="str" cm="1">
        <f t="array" ref="I177">_xlfn.IFS(lst_lprpnp_essence[[#This Row],[note]]&gt;6,"A",lst_lprpnp_essence[[#This Row],[note]]&gt;3,"B",lst_lprpnp_essence[[#This Row],[note]]&gt;1,"C")</f>
        <v>A</v>
      </c>
      <c r="K177">
        <f>LEN(lst_lprpnp_essence[[#This Row],[libelle]])</f>
        <v>32</v>
      </c>
    </row>
    <row r="178" spans="1:11" x14ac:dyDescent="0.3">
      <c r="A178" t="s">
        <v>387</v>
      </c>
      <c r="B178" t="s">
        <v>394</v>
      </c>
      <c r="C178" t="s">
        <v>395</v>
      </c>
      <c r="D178" t="str">
        <f>_xlfn.CONCAT(lst_lprpnp_essence[[#This Row],[genre]]," ",lst_lprpnp_essence[[#This Row],[espece]])</f>
        <v>Pyrus salicifolia</v>
      </c>
      <c r="E178" t="str">
        <f>_xlfn.CONCAT(lst_lprpnp_essence[[#This Row],[nomlatin]]," (",lst_lprpnp_essence[[#This Row],[nomfrancais]],")")</f>
        <v>Pyrus salicifolia (Poirier à feuilles de saule)</v>
      </c>
      <c r="F178" s="2">
        <v>3</v>
      </c>
      <c r="G178" s="2">
        <v>1</v>
      </c>
      <c r="H178" s="3">
        <v>4</v>
      </c>
      <c r="I178" s="2" t="str" cm="1">
        <f t="array" ref="I178">_xlfn.IFS(lst_lprpnp_essence[[#This Row],[note]]&gt;6,"A",lst_lprpnp_essence[[#This Row],[note]]&gt;3,"B",lst_lprpnp_essence[[#This Row],[note]]&gt;1,"C")</f>
        <v>B</v>
      </c>
      <c r="K178">
        <f>LEN(lst_lprpnp_essence[[#This Row],[libelle]])</f>
        <v>47</v>
      </c>
    </row>
    <row r="179" spans="1:11" x14ac:dyDescent="0.3">
      <c r="A179" t="s">
        <v>396</v>
      </c>
      <c r="B179" t="s">
        <v>1</v>
      </c>
      <c r="C179" t="s">
        <v>397</v>
      </c>
      <c r="D179" t="str">
        <f>_xlfn.CONCAT(lst_lprpnp_essence[[#This Row],[genre]]," ",lst_lprpnp_essence[[#This Row],[espece]])</f>
        <v>Quercus alba</v>
      </c>
      <c r="E179" t="str">
        <f>_xlfn.CONCAT(lst_lprpnp_essence[[#This Row],[nomlatin]]," (",lst_lprpnp_essence[[#This Row],[nomfrancais]],")")</f>
        <v>Quercus alba (Chêne blanc)</v>
      </c>
      <c r="F179" s="2">
        <v>4</v>
      </c>
      <c r="G179" s="2">
        <v>1</v>
      </c>
      <c r="H179" s="3">
        <v>5</v>
      </c>
      <c r="I179" s="2" t="str" cm="1">
        <f t="array" ref="I179">_xlfn.IFS(lst_lprpnp_essence[[#This Row],[note]]&gt;6,"A",lst_lprpnp_essence[[#This Row],[note]]&gt;3,"B",lst_lprpnp_essence[[#This Row],[note]]&gt;1,"C")</f>
        <v>B</v>
      </c>
      <c r="K179">
        <f>LEN(lst_lprpnp_essence[[#This Row],[libelle]])</f>
        <v>26</v>
      </c>
    </row>
    <row r="180" spans="1:11" x14ac:dyDescent="0.3">
      <c r="A180" t="s">
        <v>396</v>
      </c>
      <c r="B180" t="s">
        <v>398</v>
      </c>
      <c r="C180" t="s">
        <v>399</v>
      </c>
      <c r="D180" t="str">
        <f>_xlfn.CONCAT(lst_lprpnp_essence[[#This Row],[genre]]," ",lst_lprpnp_essence[[#This Row],[espece]])</f>
        <v>Quercus bivoviana</v>
      </c>
      <c r="E180" t="str">
        <f>_xlfn.CONCAT(lst_lprpnp_essence[[#This Row],[nomlatin]]," (",lst_lprpnp_essence[[#This Row],[nomfrancais]],")")</f>
        <v>Quercus bivoviana (Chêne à feuilles d'olivier)</v>
      </c>
      <c r="F180" s="2">
        <v>4</v>
      </c>
      <c r="G180" s="2">
        <v>1</v>
      </c>
      <c r="H180" s="3">
        <v>5</v>
      </c>
      <c r="I180" s="2" t="str" cm="1">
        <f t="array" ref="I180">_xlfn.IFS(lst_lprpnp_essence[[#This Row],[note]]&gt;6,"A",lst_lprpnp_essence[[#This Row],[note]]&gt;3,"B",lst_lprpnp_essence[[#This Row],[note]]&gt;1,"C")</f>
        <v>B</v>
      </c>
      <c r="K180">
        <f>LEN(lst_lprpnp_essence[[#This Row],[libelle]])</f>
        <v>46</v>
      </c>
    </row>
    <row r="181" spans="1:11" x14ac:dyDescent="0.3">
      <c r="A181" t="s">
        <v>396</v>
      </c>
      <c r="B181" t="s">
        <v>400</v>
      </c>
      <c r="C181" t="s">
        <v>401</v>
      </c>
      <c r="D181" t="str">
        <f>_xlfn.CONCAT(lst_lprpnp_essence[[#This Row],[genre]]," ",lst_lprpnp_essence[[#This Row],[espece]])</f>
        <v>Quercus castaneifolia</v>
      </c>
      <c r="E181" t="str">
        <f>_xlfn.CONCAT(lst_lprpnp_essence[[#This Row],[nomlatin]]," (",lst_lprpnp_essence[[#This Row],[nomfrancais]],")")</f>
        <v>Quercus castaneifolia (Chêne à feuilles de châtaignier)</v>
      </c>
      <c r="F181" s="2">
        <v>4</v>
      </c>
      <c r="G181" s="2">
        <v>1</v>
      </c>
      <c r="H181" s="3">
        <v>5</v>
      </c>
      <c r="I181" s="2" t="str" cm="1">
        <f t="array" ref="I181">_xlfn.IFS(lst_lprpnp_essence[[#This Row],[note]]&gt;6,"A",lst_lprpnp_essence[[#This Row],[note]]&gt;3,"B",lst_lprpnp_essence[[#This Row],[note]]&gt;1,"C")</f>
        <v>B</v>
      </c>
      <c r="K181">
        <f>LEN(lst_lprpnp_essence[[#This Row],[libelle]])</f>
        <v>55</v>
      </c>
    </row>
    <row r="182" spans="1:11" x14ac:dyDescent="0.3">
      <c r="A182" t="s">
        <v>396</v>
      </c>
      <c r="B182" t="s">
        <v>402</v>
      </c>
      <c r="C182" t="s">
        <v>403</v>
      </c>
      <c r="D182" t="str">
        <f>_xlfn.CONCAT(lst_lprpnp_essence[[#This Row],[genre]]," ",lst_lprpnp_essence[[#This Row],[espece]])</f>
        <v>Quercus cerris</v>
      </c>
      <c r="E182" t="str">
        <f>_xlfn.CONCAT(lst_lprpnp_essence[[#This Row],[nomlatin]]," (",lst_lprpnp_essence[[#This Row],[nomfrancais]],")")</f>
        <v>Quercus cerris (Chêne chevelu)</v>
      </c>
      <c r="F182" s="2">
        <v>4</v>
      </c>
      <c r="G182" s="2">
        <v>2</v>
      </c>
      <c r="H182" s="3">
        <v>6</v>
      </c>
      <c r="I182" s="2" t="str" cm="1">
        <f t="array" ref="I182">_xlfn.IFS(lst_lprpnp_essence[[#This Row],[note]]&gt;6,"A",lst_lprpnp_essence[[#This Row],[note]]&gt;3,"B",lst_lprpnp_essence[[#This Row],[note]]&gt;1,"C")</f>
        <v>B</v>
      </c>
      <c r="K182">
        <f>LEN(lst_lprpnp_essence[[#This Row],[libelle]])</f>
        <v>30</v>
      </c>
    </row>
    <row r="183" spans="1:11" x14ac:dyDescent="0.3">
      <c r="A183" t="s">
        <v>396</v>
      </c>
      <c r="B183" t="s">
        <v>404</v>
      </c>
      <c r="C183" t="s">
        <v>405</v>
      </c>
      <c r="D183" t="str">
        <f>_xlfn.CONCAT(lst_lprpnp_essence[[#This Row],[genre]]," ",lst_lprpnp_essence[[#This Row],[espece]])</f>
        <v>Quercus coccifera</v>
      </c>
      <c r="E183" t="str">
        <f>_xlfn.CONCAT(lst_lprpnp_essence[[#This Row],[nomlatin]]," (",lst_lprpnp_essence[[#This Row],[nomfrancais]],")")</f>
        <v>Quercus coccifera (Chêne des guarrigues, chêne kermès)</v>
      </c>
      <c r="F183" s="2">
        <v>4</v>
      </c>
      <c r="G183" s="2">
        <v>1</v>
      </c>
      <c r="H183" s="3">
        <v>5</v>
      </c>
      <c r="I183" s="2" t="str" cm="1">
        <f t="array" ref="I183">_xlfn.IFS(lst_lprpnp_essence[[#This Row],[note]]&gt;6,"A",lst_lprpnp_essence[[#This Row],[note]]&gt;3,"B",lst_lprpnp_essence[[#This Row],[note]]&gt;1,"C")</f>
        <v>B</v>
      </c>
      <c r="K183">
        <f>LEN(lst_lprpnp_essence[[#This Row],[libelle]])</f>
        <v>54</v>
      </c>
    </row>
    <row r="184" spans="1:11" x14ac:dyDescent="0.3">
      <c r="A184" t="s">
        <v>396</v>
      </c>
      <c r="B184" t="s">
        <v>406</v>
      </c>
      <c r="C184" t="s">
        <v>407</v>
      </c>
      <c r="D184" t="str">
        <f>_xlfn.CONCAT(lst_lprpnp_essence[[#This Row],[genre]]," ",lst_lprpnp_essence[[#This Row],[espece]])</f>
        <v>Quercus coccinea</v>
      </c>
      <c r="E184" t="str">
        <f>_xlfn.CONCAT(lst_lprpnp_essence[[#This Row],[nomlatin]]," (",lst_lprpnp_essence[[#This Row],[nomfrancais]],")")</f>
        <v>Quercus coccinea (Chêne écarlate)</v>
      </c>
      <c r="F184" s="2">
        <v>3</v>
      </c>
      <c r="G184" s="2">
        <v>1</v>
      </c>
      <c r="H184" s="3">
        <v>4</v>
      </c>
      <c r="I184" s="2" t="str" cm="1">
        <f t="array" ref="I184">_xlfn.IFS(lst_lprpnp_essence[[#This Row],[note]]&gt;6,"A",lst_lprpnp_essence[[#This Row],[note]]&gt;3,"B",lst_lprpnp_essence[[#This Row],[note]]&gt;1,"C")</f>
        <v>B</v>
      </c>
      <c r="K184">
        <f>LEN(lst_lprpnp_essence[[#This Row],[libelle]])</f>
        <v>33</v>
      </c>
    </row>
    <row r="185" spans="1:11" x14ac:dyDescent="0.3">
      <c r="A185" t="s">
        <v>396</v>
      </c>
      <c r="B185" t="s">
        <v>408</v>
      </c>
      <c r="C185" t="s">
        <v>409</v>
      </c>
      <c r="D185" t="str">
        <f>_xlfn.CONCAT(lst_lprpnp_essence[[#This Row],[genre]]," ",lst_lprpnp_essence[[#This Row],[espece]])</f>
        <v>Quercus frainetto</v>
      </c>
      <c r="E185" t="str">
        <f>_xlfn.CONCAT(lst_lprpnp_essence[[#This Row],[nomlatin]]," (",lst_lprpnp_essence[[#This Row],[nomfrancais]],")")</f>
        <v>Quercus frainetto (Chêne de Hongrie)</v>
      </c>
      <c r="F185" s="2">
        <v>4</v>
      </c>
      <c r="G185" s="2">
        <v>1</v>
      </c>
      <c r="H185" s="3">
        <v>5</v>
      </c>
      <c r="I185" s="2" t="str" cm="1">
        <f t="array" ref="I185">_xlfn.IFS(lst_lprpnp_essence[[#This Row],[note]]&gt;6,"A",lst_lprpnp_essence[[#This Row],[note]]&gt;3,"B",lst_lprpnp_essence[[#This Row],[note]]&gt;1,"C")</f>
        <v>B</v>
      </c>
      <c r="K185">
        <f>LEN(lst_lprpnp_essence[[#This Row],[libelle]])</f>
        <v>36</v>
      </c>
    </row>
    <row r="186" spans="1:11" x14ac:dyDescent="0.3">
      <c r="A186" t="s">
        <v>396</v>
      </c>
      <c r="B186" t="s">
        <v>410</v>
      </c>
      <c r="C186" t="s">
        <v>411</v>
      </c>
      <c r="D186" t="str">
        <f>_xlfn.CONCAT(lst_lprpnp_essence[[#This Row],[genre]]," ",lst_lprpnp_essence[[#This Row],[espece]])</f>
        <v>Quercus glauca</v>
      </c>
      <c r="E186" t="str">
        <f>_xlfn.CONCAT(lst_lprpnp_essence[[#This Row],[nomlatin]]," (",lst_lprpnp_essence[[#This Row],[nomfrancais]],")")</f>
        <v>Quercus glauca (Chêne bleu du Japon)</v>
      </c>
      <c r="F186" s="2">
        <v>3</v>
      </c>
      <c r="G186" s="2">
        <v>1</v>
      </c>
      <c r="H186" s="3">
        <v>4</v>
      </c>
      <c r="I186" s="2" t="str" cm="1">
        <f t="array" ref="I186">_xlfn.IFS(lst_lprpnp_essence[[#This Row],[note]]&gt;6,"A",lst_lprpnp_essence[[#This Row],[note]]&gt;3,"B",lst_lprpnp_essence[[#This Row],[note]]&gt;1,"C")</f>
        <v>B</v>
      </c>
      <c r="K186">
        <f>LEN(lst_lprpnp_essence[[#This Row],[libelle]])</f>
        <v>36</v>
      </c>
    </row>
    <row r="187" spans="1:11" x14ac:dyDescent="0.3">
      <c r="A187" t="s">
        <v>396</v>
      </c>
      <c r="B187" t="s">
        <v>412</v>
      </c>
      <c r="C187" t="s">
        <v>413</v>
      </c>
      <c r="D187" t="str">
        <f>_xlfn.CONCAT(lst_lprpnp_essence[[#This Row],[genre]]," ",lst_lprpnp_essence[[#This Row],[espece]])</f>
        <v>Quercus ilex</v>
      </c>
      <c r="E187" t="str">
        <f>_xlfn.CONCAT(lst_lprpnp_essence[[#This Row],[nomlatin]]," (",lst_lprpnp_essence[[#This Row],[nomfrancais]],")")</f>
        <v>Quercus ilex (Chêne vert)</v>
      </c>
      <c r="F187" s="2">
        <v>4</v>
      </c>
      <c r="G187" s="2">
        <v>1</v>
      </c>
      <c r="H187" s="3">
        <v>5</v>
      </c>
      <c r="I187" s="2" t="str" cm="1">
        <f t="array" ref="I187">_xlfn.IFS(lst_lprpnp_essence[[#This Row],[note]]&gt;6,"A",lst_lprpnp_essence[[#This Row],[note]]&gt;3,"B",lst_lprpnp_essence[[#This Row],[note]]&gt;1,"C")</f>
        <v>B</v>
      </c>
      <c r="K187">
        <f>LEN(lst_lprpnp_essence[[#This Row],[libelle]])</f>
        <v>25</v>
      </c>
    </row>
    <row r="188" spans="1:11" x14ac:dyDescent="0.3">
      <c r="A188" t="s">
        <v>396</v>
      </c>
      <c r="B188" t="s">
        <v>414</v>
      </c>
      <c r="C188" t="s">
        <v>415</v>
      </c>
      <c r="D188" t="str">
        <f>_xlfn.CONCAT(lst_lprpnp_essence[[#This Row],[genre]]," ",lst_lprpnp_essence[[#This Row],[espece]])</f>
        <v>Quercus libani</v>
      </c>
      <c r="E188" t="str">
        <f>_xlfn.CONCAT(lst_lprpnp_essence[[#This Row],[nomlatin]]," (",lst_lprpnp_essence[[#This Row],[nomfrancais]],")")</f>
        <v>Quercus libani (Chêne du Liban)</v>
      </c>
      <c r="F188" s="2">
        <v>4</v>
      </c>
      <c r="G188" s="2">
        <v>1</v>
      </c>
      <c r="H188" s="3">
        <v>5</v>
      </c>
      <c r="I188" s="2" t="str" cm="1">
        <f t="array" ref="I188">_xlfn.IFS(lst_lprpnp_essence[[#This Row],[note]]&gt;6,"A",lst_lprpnp_essence[[#This Row],[note]]&gt;3,"B",lst_lprpnp_essence[[#This Row],[note]]&gt;1,"C")</f>
        <v>B</v>
      </c>
      <c r="K188">
        <f>LEN(lst_lprpnp_essence[[#This Row],[libelle]])</f>
        <v>31</v>
      </c>
    </row>
    <row r="189" spans="1:11" x14ac:dyDescent="0.3">
      <c r="A189" t="s">
        <v>396</v>
      </c>
      <c r="B189" t="s">
        <v>416</v>
      </c>
      <c r="C189" t="s">
        <v>417</v>
      </c>
      <c r="D189" t="str">
        <f>_xlfn.CONCAT(lst_lprpnp_essence[[#This Row],[genre]]," ",lst_lprpnp_essence[[#This Row],[espece]])</f>
        <v>Quercus macedonia trojana</v>
      </c>
      <c r="E189" t="str">
        <f>_xlfn.CONCAT(lst_lprpnp_essence[[#This Row],[nomlatin]]," (",lst_lprpnp_essence[[#This Row],[nomfrancais]],")")</f>
        <v>Quercus macedonia trojana (Chêne de Macédonie, chêne de Troie)</v>
      </c>
      <c r="F189" s="2">
        <v>4</v>
      </c>
      <c r="G189" s="2">
        <v>1</v>
      </c>
      <c r="H189" s="3">
        <v>5</v>
      </c>
      <c r="I189" s="2" t="str" cm="1">
        <f t="array" ref="I189">_xlfn.IFS(lst_lprpnp_essence[[#This Row],[note]]&gt;6,"A",lst_lprpnp_essence[[#This Row],[note]]&gt;3,"B",lst_lprpnp_essence[[#This Row],[note]]&gt;1,"C")</f>
        <v>B</v>
      </c>
      <c r="K189">
        <f>LEN(lst_lprpnp_essence[[#This Row],[libelle]])</f>
        <v>62</v>
      </c>
    </row>
    <row r="190" spans="1:11" x14ac:dyDescent="0.3">
      <c r="A190" t="s">
        <v>396</v>
      </c>
      <c r="B190" t="s">
        <v>418</v>
      </c>
      <c r="C190" t="s">
        <v>419</v>
      </c>
      <c r="D190" t="str">
        <f>_xlfn.CONCAT(lst_lprpnp_essence[[#This Row],[genre]]," ",lst_lprpnp_essence[[#This Row],[espece]])</f>
        <v>Quercus macranthera</v>
      </c>
      <c r="E190" t="str">
        <f>_xlfn.CONCAT(lst_lprpnp_essence[[#This Row],[nomlatin]]," (",lst_lprpnp_essence[[#This Row],[nomfrancais]],")")</f>
        <v>Quercus macranthera (Chêne du Caucase)</v>
      </c>
      <c r="F190" s="2">
        <v>4</v>
      </c>
      <c r="G190" s="2">
        <v>1</v>
      </c>
      <c r="H190" s="3">
        <v>5</v>
      </c>
      <c r="I190" s="2" t="str" cm="1">
        <f t="array" ref="I190">_xlfn.IFS(lst_lprpnp_essence[[#This Row],[note]]&gt;6,"A",lst_lprpnp_essence[[#This Row],[note]]&gt;3,"B",lst_lprpnp_essence[[#This Row],[note]]&gt;1,"C")</f>
        <v>B</v>
      </c>
      <c r="K190">
        <f>LEN(lst_lprpnp_essence[[#This Row],[libelle]])</f>
        <v>38</v>
      </c>
    </row>
    <row r="191" spans="1:11" x14ac:dyDescent="0.3">
      <c r="A191" t="s">
        <v>396</v>
      </c>
      <c r="B191" t="s">
        <v>420</v>
      </c>
      <c r="C191" t="s">
        <v>421</v>
      </c>
      <c r="D191" t="str">
        <f>_xlfn.CONCAT(lst_lprpnp_essence[[#This Row],[genre]]," ",lst_lprpnp_essence[[#This Row],[espece]])</f>
        <v>Quercus macrolepis</v>
      </c>
      <c r="E191" t="str">
        <f>_xlfn.CONCAT(lst_lprpnp_essence[[#This Row],[nomlatin]]," (",lst_lprpnp_essence[[#This Row],[nomfrancais]],")")</f>
        <v>Quercus macrolepis (Chêne de Grèce)</v>
      </c>
      <c r="F191" s="2">
        <v>4</v>
      </c>
      <c r="G191" s="2">
        <v>1</v>
      </c>
      <c r="H191" s="3">
        <v>5</v>
      </c>
      <c r="I191" s="2" t="str" cm="1">
        <f t="array" ref="I191">_xlfn.IFS(lst_lprpnp_essence[[#This Row],[note]]&gt;6,"A",lst_lprpnp_essence[[#This Row],[note]]&gt;3,"B",lst_lprpnp_essence[[#This Row],[note]]&gt;1,"C")</f>
        <v>B</v>
      </c>
      <c r="K191">
        <f>LEN(lst_lprpnp_essence[[#This Row],[libelle]])</f>
        <v>35</v>
      </c>
    </row>
    <row r="192" spans="1:11" x14ac:dyDescent="0.3">
      <c r="A192" t="s">
        <v>396</v>
      </c>
      <c r="B192" t="s">
        <v>422</v>
      </c>
      <c r="C192" t="s">
        <v>423</v>
      </c>
      <c r="D192" t="str">
        <f>_xlfn.CONCAT(lst_lprpnp_essence[[#This Row],[genre]]," ",lst_lprpnp_essence[[#This Row],[espece]])</f>
        <v>Quercus palustris</v>
      </c>
      <c r="E192" t="str">
        <f>_xlfn.CONCAT(lst_lprpnp_essence[[#This Row],[nomlatin]]," (",lst_lprpnp_essence[[#This Row],[nomfrancais]],")")</f>
        <v>Quercus palustris (Chêne des marais)</v>
      </c>
      <c r="F192" s="2">
        <v>3</v>
      </c>
      <c r="G192" s="2">
        <v>1</v>
      </c>
      <c r="H192" s="3">
        <v>4</v>
      </c>
      <c r="I192" s="2" t="str" cm="1">
        <f t="array" ref="I192">_xlfn.IFS(lst_lprpnp_essence[[#This Row],[note]]&gt;6,"A",lst_lprpnp_essence[[#This Row],[note]]&gt;3,"B",lst_lprpnp_essence[[#This Row],[note]]&gt;1,"C")</f>
        <v>B</v>
      </c>
      <c r="K192">
        <f>LEN(lst_lprpnp_essence[[#This Row],[libelle]])</f>
        <v>36</v>
      </c>
    </row>
    <row r="193" spans="1:11" x14ac:dyDescent="0.3">
      <c r="A193" t="s">
        <v>396</v>
      </c>
      <c r="B193" t="s">
        <v>424</v>
      </c>
      <c r="C193" t="s">
        <v>425</v>
      </c>
      <c r="D193" t="str">
        <f>_xlfn.CONCAT(lst_lprpnp_essence[[#This Row],[genre]]," ",lst_lprpnp_essence[[#This Row],[espece]])</f>
        <v>Quercus petraea</v>
      </c>
      <c r="E193" t="str">
        <f>_xlfn.CONCAT(lst_lprpnp_essence[[#This Row],[nomlatin]]," (",lst_lprpnp_essence[[#This Row],[nomfrancais]],")")</f>
        <v>Quercus petraea (Chêne rouvre)</v>
      </c>
      <c r="F193" s="2">
        <v>4</v>
      </c>
      <c r="G193" s="2">
        <v>4</v>
      </c>
      <c r="H193" s="3">
        <v>8</v>
      </c>
      <c r="I193" s="2" t="str" cm="1">
        <f t="array" ref="I193">_xlfn.IFS(lst_lprpnp_essence[[#This Row],[note]]&gt;6,"A",lst_lprpnp_essence[[#This Row],[note]]&gt;3,"B",lst_lprpnp_essence[[#This Row],[note]]&gt;1,"C")</f>
        <v>A</v>
      </c>
      <c r="K193">
        <f>LEN(lst_lprpnp_essence[[#This Row],[libelle]])</f>
        <v>30</v>
      </c>
    </row>
    <row r="194" spans="1:11" x14ac:dyDescent="0.3">
      <c r="A194" t="s">
        <v>396</v>
      </c>
      <c r="B194" t="s">
        <v>426</v>
      </c>
      <c r="C194" t="s">
        <v>427</v>
      </c>
      <c r="D194" t="str">
        <f>_xlfn.CONCAT(lst_lprpnp_essence[[#This Row],[genre]]," ",lst_lprpnp_essence[[#This Row],[espece]])</f>
        <v>Quercus phellos</v>
      </c>
      <c r="E194" t="str">
        <f>_xlfn.CONCAT(lst_lprpnp_essence[[#This Row],[nomlatin]]," (",lst_lprpnp_essence[[#This Row],[nomfrancais]],")")</f>
        <v>Quercus phellos (Chêne à feuilles de saule)</v>
      </c>
      <c r="F194" s="2">
        <v>3</v>
      </c>
      <c r="G194" s="2">
        <v>1</v>
      </c>
      <c r="H194" s="3">
        <v>4</v>
      </c>
      <c r="I194" s="2" t="str" cm="1">
        <f t="array" ref="I194">_xlfn.IFS(lst_lprpnp_essence[[#This Row],[note]]&gt;6,"A",lst_lprpnp_essence[[#This Row],[note]]&gt;3,"B",lst_lprpnp_essence[[#This Row],[note]]&gt;1,"C")</f>
        <v>B</v>
      </c>
      <c r="K194">
        <f>LEN(lst_lprpnp_essence[[#This Row],[libelle]])</f>
        <v>43</v>
      </c>
    </row>
    <row r="195" spans="1:11" x14ac:dyDescent="0.3">
      <c r="A195" t="s">
        <v>396</v>
      </c>
      <c r="B195" t="s">
        <v>428</v>
      </c>
      <c r="C195" t="s">
        <v>429</v>
      </c>
      <c r="D195" t="str">
        <f>_xlfn.CONCAT(lst_lprpnp_essence[[#This Row],[genre]]," ",lst_lprpnp_essence[[#This Row],[espece]])</f>
        <v>Quercus pontica</v>
      </c>
      <c r="E195" t="str">
        <f>_xlfn.CONCAT(lst_lprpnp_essence[[#This Row],[nomlatin]]," (",lst_lprpnp_essence[[#This Row],[nomfrancais]],")")</f>
        <v>Quercus pontica (Chêne d'Arménie, chêne du Pontin)</v>
      </c>
      <c r="F195" s="2">
        <v>4</v>
      </c>
      <c r="G195" s="2">
        <v>1</v>
      </c>
      <c r="H195" s="3">
        <v>5</v>
      </c>
      <c r="I195" s="2" t="str" cm="1">
        <f t="array" ref="I195">_xlfn.IFS(lst_lprpnp_essence[[#This Row],[note]]&gt;6,"A",lst_lprpnp_essence[[#This Row],[note]]&gt;3,"B",lst_lprpnp_essence[[#This Row],[note]]&gt;1,"C")</f>
        <v>B</v>
      </c>
      <c r="K195">
        <f>LEN(lst_lprpnp_essence[[#This Row],[libelle]])</f>
        <v>50</v>
      </c>
    </row>
    <row r="196" spans="1:11" x14ac:dyDescent="0.3">
      <c r="A196" t="s">
        <v>396</v>
      </c>
      <c r="B196" t="s">
        <v>87</v>
      </c>
      <c r="C196" t="s">
        <v>430</v>
      </c>
      <c r="D196" t="str">
        <f>_xlfn.CONCAT(lst_lprpnp_essence[[#This Row],[genre]]," ",lst_lprpnp_essence[[#This Row],[espece]])</f>
        <v>Quercus pubescens</v>
      </c>
      <c r="E196" t="str">
        <f>_xlfn.CONCAT(lst_lprpnp_essence[[#This Row],[nomlatin]]," (",lst_lprpnp_essence[[#This Row],[nomfrancais]],")")</f>
        <v>Quercus pubescens (Chêne pubescent)</v>
      </c>
      <c r="F196" s="2">
        <v>4</v>
      </c>
      <c r="G196" s="2">
        <v>4</v>
      </c>
      <c r="H196" s="3">
        <v>8</v>
      </c>
      <c r="I196" s="2" t="str" cm="1">
        <f t="array" ref="I196">_xlfn.IFS(lst_lprpnp_essence[[#This Row],[note]]&gt;6,"A",lst_lprpnp_essence[[#This Row],[note]]&gt;3,"B",lst_lprpnp_essence[[#This Row],[note]]&gt;1,"C")</f>
        <v>A</v>
      </c>
      <c r="K196">
        <f>LEN(lst_lprpnp_essence[[#This Row],[libelle]])</f>
        <v>35</v>
      </c>
    </row>
    <row r="197" spans="1:11" x14ac:dyDescent="0.3">
      <c r="A197" t="s">
        <v>396</v>
      </c>
      <c r="B197" t="s">
        <v>431</v>
      </c>
      <c r="C197" t="s">
        <v>432</v>
      </c>
      <c r="D197" t="str">
        <f>_xlfn.CONCAT(lst_lprpnp_essence[[#This Row],[genre]]," ",lst_lprpnp_essence[[#This Row],[espece]])</f>
        <v>Quercus robur</v>
      </c>
      <c r="E197" t="str">
        <f>_xlfn.CONCAT(lst_lprpnp_essence[[#This Row],[nomlatin]]," (",lst_lprpnp_essence[[#This Row],[nomfrancais]],")")</f>
        <v>Quercus robur (Chêne pédonculé)</v>
      </c>
      <c r="F197" s="2">
        <v>3</v>
      </c>
      <c r="G197" s="2">
        <v>5</v>
      </c>
      <c r="H197" s="3">
        <v>8</v>
      </c>
      <c r="I197" s="2" t="str" cm="1">
        <f t="array" ref="I197">_xlfn.IFS(lst_lprpnp_essence[[#This Row],[note]]&gt;6,"A",lst_lprpnp_essence[[#This Row],[note]]&gt;3,"B",lst_lprpnp_essence[[#This Row],[note]]&gt;1,"C")</f>
        <v>A</v>
      </c>
      <c r="K197">
        <f>LEN(lst_lprpnp_essence[[#This Row],[libelle]])</f>
        <v>31</v>
      </c>
    </row>
    <row r="198" spans="1:11" x14ac:dyDescent="0.3">
      <c r="A198" t="s">
        <v>396</v>
      </c>
      <c r="B198" t="s">
        <v>433</v>
      </c>
      <c r="C198" t="s">
        <v>434</v>
      </c>
      <c r="D198" t="str">
        <f>_xlfn.CONCAT(lst_lprpnp_essence[[#This Row],[genre]]," ",lst_lprpnp_essence[[#This Row],[espece]])</f>
        <v>Quercus rubra</v>
      </c>
      <c r="E198" t="str">
        <f>_xlfn.CONCAT(lst_lprpnp_essence[[#This Row],[nomlatin]]," (",lst_lprpnp_essence[[#This Row],[nomfrancais]],")")</f>
        <v>Quercus rubra (Chêne rouge d'Amérique)</v>
      </c>
      <c r="F198" s="2">
        <v>3</v>
      </c>
      <c r="G198" s="2">
        <v>2</v>
      </c>
      <c r="H198" s="3">
        <v>5</v>
      </c>
      <c r="I198" s="2" t="str" cm="1">
        <f t="array" ref="I198">_xlfn.IFS(lst_lprpnp_essence[[#This Row],[note]]&gt;6,"A",lst_lprpnp_essence[[#This Row],[note]]&gt;3,"B",lst_lprpnp_essence[[#This Row],[note]]&gt;1,"C")</f>
        <v>B</v>
      </c>
      <c r="K198">
        <f>LEN(lst_lprpnp_essence[[#This Row],[libelle]])</f>
        <v>38</v>
      </c>
    </row>
    <row r="199" spans="1:11" x14ac:dyDescent="0.3">
      <c r="A199" t="s">
        <v>396</v>
      </c>
      <c r="B199" t="s">
        <v>435</v>
      </c>
      <c r="C199" t="s">
        <v>436</v>
      </c>
      <c r="D199" t="str">
        <f>_xlfn.CONCAT(lst_lprpnp_essence[[#This Row],[genre]]," ",lst_lprpnp_essence[[#This Row],[espece]])</f>
        <v>Quercus suber</v>
      </c>
      <c r="E199" t="str">
        <f>_xlfn.CONCAT(lst_lprpnp_essence[[#This Row],[nomlatin]]," (",lst_lprpnp_essence[[#This Row],[nomfrancais]],")")</f>
        <v>Quercus suber (Chêne-liège)</v>
      </c>
      <c r="F199" s="2">
        <v>4</v>
      </c>
      <c r="G199" s="2">
        <v>2</v>
      </c>
      <c r="H199" s="3">
        <v>6</v>
      </c>
      <c r="I199" s="2" t="str" cm="1">
        <f t="array" ref="I199">_xlfn.IFS(lst_lprpnp_essence[[#This Row],[note]]&gt;6,"A",lst_lprpnp_essence[[#This Row],[note]]&gt;3,"B",lst_lprpnp_essence[[#This Row],[note]]&gt;1,"C")</f>
        <v>B</v>
      </c>
      <c r="K199">
        <f>LEN(lst_lprpnp_essence[[#This Row],[libelle]])</f>
        <v>27</v>
      </c>
    </row>
    <row r="200" spans="1:11" x14ac:dyDescent="0.3">
      <c r="A200" t="s">
        <v>396</v>
      </c>
      <c r="B200" t="s">
        <v>437</v>
      </c>
      <c r="C200" t="s">
        <v>438</v>
      </c>
      <c r="D200" t="str">
        <f>_xlfn.CONCAT(lst_lprpnp_essence[[#This Row],[genre]]," ",lst_lprpnp_essence[[#This Row],[espece]])</f>
        <v>Quercus toza</v>
      </c>
      <c r="E200" t="str">
        <f>_xlfn.CONCAT(lst_lprpnp_essence[[#This Row],[nomlatin]]," (",lst_lprpnp_essence[[#This Row],[nomfrancais]],")")</f>
        <v>Quercus toza (Chêne tauzin)</v>
      </c>
      <c r="F200" s="2">
        <v>4</v>
      </c>
      <c r="G200" s="2">
        <v>1</v>
      </c>
      <c r="H200" s="3">
        <v>5</v>
      </c>
      <c r="I200" s="2" t="str" cm="1">
        <f t="array" ref="I200">_xlfn.IFS(lst_lprpnp_essence[[#This Row],[note]]&gt;6,"A",lst_lprpnp_essence[[#This Row],[note]]&gt;3,"B",lst_lprpnp_essence[[#This Row],[note]]&gt;1,"C")</f>
        <v>B</v>
      </c>
      <c r="K200">
        <f>LEN(lst_lprpnp_essence[[#This Row],[libelle]])</f>
        <v>27</v>
      </c>
    </row>
    <row r="201" spans="1:11" x14ac:dyDescent="0.3">
      <c r="A201" t="s">
        <v>396</v>
      </c>
      <c r="B201" t="s">
        <v>439</v>
      </c>
      <c r="C201" t="s">
        <v>440</v>
      </c>
      <c r="D201" t="str">
        <f>_xlfn.CONCAT(lst_lprpnp_essence[[#This Row],[genre]]," ",lst_lprpnp_essence[[#This Row],[espece]])</f>
        <v>Quercus turneri</v>
      </c>
      <c r="E201" t="str">
        <f>_xlfn.CONCAT(lst_lprpnp_essence[[#This Row],[nomlatin]]," (",lst_lprpnp_essence[[#This Row],[nomfrancais]],")")</f>
        <v>Quercus turneri (Chêne de Turner)</v>
      </c>
      <c r="F201" s="2">
        <v>3</v>
      </c>
      <c r="G201" s="2">
        <v>1</v>
      </c>
      <c r="H201" s="3">
        <v>4</v>
      </c>
      <c r="I201" s="2" t="str" cm="1">
        <f t="array" ref="I201">_xlfn.IFS(lst_lprpnp_essence[[#This Row],[note]]&gt;6,"A",lst_lprpnp_essence[[#This Row],[note]]&gt;3,"B",lst_lprpnp_essence[[#This Row],[note]]&gt;1,"C")</f>
        <v>B</v>
      </c>
      <c r="K201">
        <f>LEN(lst_lprpnp_essence[[#This Row],[libelle]])</f>
        <v>33</v>
      </c>
    </row>
    <row r="202" spans="1:11" x14ac:dyDescent="0.3">
      <c r="A202" t="s">
        <v>441</v>
      </c>
      <c r="B202" t="s">
        <v>442</v>
      </c>
      <c r="C202" t="s">
        <v>443</v>
      </c>
      <c r="D202" t="str">
        <f>_xlfn.CONCAT(lst_lprpnp_essence[[#This Row],[genre]]," ",lst_lprpnp_essence[[#This Row],[espece]])</f>
        <v>Rhamnus cathartica</v>
      </c>
      <c r="E202" t="str">
        <f>_xlfn.CONCAT(lst_lprpnp_essence[[#This Row],[nomlatin]]," (",lst_lprpnp_essence[[#This Row],[nomfrancais]],")")</f>
        <v>Rhamnus cathartica (Nerprun purgatif)</v>
      </c>
      <c r="F202" s="2">
        <v>3</v>
      </c>
      <c r="G202" s="2">
        <v>1</v>
      </c>
      <c r="H202" s="3">
        <v>4</v>
      </c>
      <c r="I202" s="2" t="str" cm="1">
        <f t="array" ref="I202">_xlfn.IFS(lst_lprpnp_essence[[#This Row],[note]]&gt;6,"A",lst_lprpnp_essence[[#This Row],[note]]&gt;3,"B",lst_lprpnp_essence[[#This Row],[note]]&gt;1,"C")</f>
        <v>B</v>
      </c>
      <c r="K202">
        <f>LEN(lst_lprpnp_essence[[#This Row],[libelle]])</f>
        <v>37</v>
      </c>
    </row>
    <row r="203" spans="1:11" x14ac:dyDescent="0.3">
      <c r="A203" t="s">
        <v>444</v>
      </c>
      <c r="B203" t="s">
        <v>445</v>
      </c>
      <c r="C203" t="s">
        <v>446</v>
      </c>
      <c r="D203" t="str">
        <f>_xlfn.CONCAT(lst_lprpnp_essence[[#This Row],[genre]]," ",lst_lprpnp_essence[[#This Row],[espece]])</f>
        <v>Robinia hispida</v>
      </c>
      <c r="E203" t="str">
        <f>_xlfn.CONCAT(lst_lprpnp_essence[[#This Row],[nomlatin]]," (",lst_lprpnp_essence[[#This Row],[nomfrancais]],")")</f>
        <v>Robinia hispida (Acacias rose)</v>
      </c>
      <c r="F203" s="2">
        <v>3</v>
      </c>
      <c r="G203" s="2">
        <v>1</v>
      </c>
      <c r="H203" s="3">
        <v>4</v>
      </c>
      <c r="I203" s="2" t="str" cm="1">
        <f t="array" ref="I203">_xlfn.IFS(lst_lprpnp_essence[[#This Row],[note]]&gt;6,"A",lst_lprpnp_essence[[#This Row],[note]]&gt;3,"B",lst_lprpnp_essence[[#This Row],[note]]&gt;1,"C")</f>
        <v>B</v>
      </c>
      <c r="K203">
        <f>LEN(lst_lprpnp_essence[[#This Row],[libelle]])</f>
        <v>30</v>
      </c>
    </row>
    <row r="204" spans="1:11" x14ac:dyDescent="0.3">
      <c r="A204" t="s">
        <v>444</v>
      </c>
      <c r="B204" t="s">
        <v>447</v>
      </c>
      <c r="C204" t="s">
        <v>448</v>
      </c>
      <c r="D204" t="str">
        <f>_xlfn.CONCAT(lst_lprpnp_essence[[#This Row],[genre]]," ",lst_lprpnp_essence[[#This Row],[espece]])</f>
        <v>Robinia margaretta</v>
      </c>
      <c r="E204" t="str">
        <f>_xlfn.CONCAT(lst_lprpnp_essence[[#This Row],[nomlatin]]," (",lst_lprpnp_essence[[#This Row],[nomfrancais]],")")</f>
        <v>Robinia margaretta (Pink cascade)</v>
      </c>
      <c r="F204" s="2">
        <v>3</v>
      </c>
      <c r="G204" s="2">
        <v>1</v>
      </c>
      <c r="H204" s="3">
        <v>4</v>
      </c>
      <c r="I204" s="2" t="str" cm="1">
        <f t="array" ref="I204">_xlfn.IFS(lst_lprpnp_essence[[#This Row],[note]]&gt;6,"A",lst_lprpnp_essence[[#This Row],[note]]&gt;3,"B",lst_lprpnp_essence[[#This Row],[note]]&gt;1,"C")</f>
        <v>B</v>
      </c>
      <c r="K204">
        <f>LEN(lst_lprpnp_essence[[#This Row],[libelle]])</f>
        <v>33</v>
      </c>
    </row>
    <row r="205" spans="1:11" x14ac:dyDescent="0.3">
      <c r="A205" t="s">
        <v>449</v>
      </c>
      <c r="B205" t="s">
        <v>1</v>
      </c>
      <c r="C205" t="s">
        <v>450</v>
      </c>
      <c r="D205" t="str">
        <f>_xlfn.CONCAT(lst_lprpnp_essence[[#This Row],[genre]]," ",lst_lprpnp_essence[[#This Row],[espece]])</f>
        <v>Salix alba</v>
      </c>
      <c r="E205" t="str">
        <f>_xlfn.CONCAT(lst_lprpnp_essence[[#This Row],[nomlatin]]," (",lst_lprpnp_essence[[#This Row],[nomfrancais]],")")</f>
        <v>Salix alba (Saule blanc)</v>
      </c>
      <c r="F205" s="2">
        <v>3</v>
      </c>
      <c r="G205" s="2">
        <v>5</v>
      </c>
      <c r="H205" s="3">
        <v>8</v>
      </c>
      <c r="I205" s="2" t="str" cm="1">
        <f t="array" ref="I205">_xlfn.IFS(lst_lprpnp_essence[[#This Row],[note]]&gt;6,"A",lst_lprpnp_essence[[#This Row],[note]]&gt;3,"B",lst_lprpnp_essence[[#This Row],[note]]&gt;1,"C")</f>
        <v>A</v>
      </c>
      <c r="K205">
        <f>LEN(lst_lprpnp_essence[[#This Row],[libelle]])</f>
        <v>24</v>
      </c>
    </row>
    <row r="206" spans="1:11" x14ac:dyDescent="0.3">
      <c r="A206" t="s">
        <v>449</v>
      </c>
      <c r="B206" t="s">
        <v>451</v>
      </c>
      <c r="C206" t="s">
        <v>452</v>
      </c>
      <c r="D206" t="str">
        <f>_xlfn.CONCAT(lst_lprpnp_essence[[#This Row],[genre]]," ",lst_lprpnp_essence[[#This Row],[espece]])</f>
        <v>Salix babylonica</v>
      </c>
      <c r="E206" t="str">
        <f>_xlfn.CONCAT(lst_lprpnp_essence[[#This Row],[nomlatin]]," (",lst_lprpnp_essence[[#This Row],[nomfrancais]],")")</f>
        <v>Salix babylonica (Saule pleureur)</v>
      </c>
      <c r="F206" s="2">
        <v>3</v>
      </c>
      <c r="G206" s="2">
        <v>1</v>
      </c>
      <c r="H206" s="3">
        <v>4</v>
      </c>
      <c r="I206" s="2" t="str" cm="1">
        <f t="array" ref="I206">_xlfn.IFS(lst_lprpnp_essence[[#This Row],[note]]&gt;6,"A",lst_lprpnp_essence[[#This Row],[note]]&gt;3,"B",lst_lprpnp_essence[[#This Row],[note]]&gt;1,"C")</f>
        <v>B</v>
      </c>
      <c r="K206">
        <f>LEN(lst_lprpnp_essence[[#This Row],[libelle]])</f>
        <v>33</v>
      </c>
    </row>
    <row r="207" spans="1:11" x14ac:dyDescent="0.3">
      <c r="A207" t="s">
        <v>449</v>
      </c>
      <c r="B207" t="s">
        <v>453</v>
      </c>
      <c r="C207" t="s">
        <v>454</v>
      </c>
      <c r="D207" t="str">
        <f>_xlfn.CONCAT(lst_lprpnp_essence[[#This Row],[genre]]," ",lst_lprpnp_essence[[#This Row],[espece]])</f>
        <v>Salix caprea</v>
      </c>
      <c r="E207" t="str">
        <f>_xlfn.CONCAT(lst_lprpnp_essence[[#This Row],[nomlatin]]," (",lst_lprpnp_essence[[#This Row],[nomfrancais]],")")</f>
        <v>Salix caprea (Saule marsault)</v>
      </c>
      <c r="F207" s="2">
        <v>3</v>
      </c>
      <c r="G207" s="2">
        <v>5</v>
      </c>
      <c r="H207" s="3">
        <v>8</v>
      </c>
      <c r="I207" s="2" t="str" cm="1">
        <f t="array" ref="I207">_xlfn.IFS(lst_lprpnp_essence[[#This Row],[note]]&gt;6,"A",lst_lprpnp_essence[[#This Row],[note]]&gt;3,"B",lst_lprpnp_essence[[#This Row],[note]]&gt;1,"C")</f>
        <v>A</v>
      </c>
      <c r="K207">
        <f>LEN(lst_lprpnp_essence[[#This Row],[libelle]])</f>
        <v>29</v>
      </c>
    </row>
    <row r="208" spans="1:11" x14ac:dyDescent="0.3">
      <c r="A208" t="s">
        <v>449</v>
      </c>
      <c r="B208" t="s">
        <v>455</v>
      </c>
      <c r="C208" t="s">
        <v>456</v>
      </c>
      <c r="D208" t="str">
        <f>_xlfn.CONCAT(lst_lprpnp_essence[[#This Row],[genre]]," ",lst_lprpnp_essence[[#This Row],[espece]])</f>
        <v>Salix cinera /cinerea</v>
      </c>
      <c r="E208" t="str">
        <f>_xlfn.CONCAT(lst_lprpnp_essence[[#This Row],[nomlatin]]," (",lst_lprpnp_essence[[#This Row],[nomfrancais]],")")</f>
        <v>Salix cinera /cinerea (Saule cendré)</v>
      </c>
      <c r="F208" s="2">
        <v>3</v>
      </c>
      <c r="G208" s="2">
        <v>1</v>
      </c>
      <c r="H208" s="3">
        <v>4</v>
      </c>
      <c r="I208" s="2" t="str" cm="1">
        <f t="array" ref="I208">_xlfn.IFS(lst_lprpnp_essence[[#This Row],[note]]&gt;6,"A",lst_lprpnp_essence[[#This Row],[note]]&gt;3,"B",lst_lprpnp_essence[[#This Row],[note]]&gt;1,"C")</f>
        <v>B</v>
      </c>
      <c r="K208">
        <f>LEN(lst_lprpnp_essence[[#This Row],[libelle]])</f>
        <v>36</v>
      </c>
    </row>
    <row r="209" spans="1:11" x14ac:dyDescent="0.3">
      <c r="A209" t="s">
        <v>449</v>
      </c>
      <c r="B209" t="s">
        <v>457</v>
      </c>
      <c r="C209" t="s">
        <v>458</v>
      </c>
      <c r="D209" t="str">
        <f>_xlfn.CONCAT(lst_lprpnp_essence[[#This Row],[genre]]," ",lst_lprpnp_essence[[#This Row],[espece]])</f>
        <v>Salix daphnoïdes</v>
      </c>
      <c r="E209" t="str">
        <f>_xlfn.CONCAT(lst_lprpnp_essence[[#This Row],[nomlatin]]," (",lst_lprpnp_essence[[#This Row],[nomfrancais]],")")</f>
        <v>Salix daphnoïdes (Saule pruineux)</v>
      </c>
      <c r="F209" s="2">
        <v>3</v>
      </c>
      <c r="G209" s="2">
        <v>1</v>
      </c>
      <c r="H209" s="3">
        <v>4</v>
      </c>
      <c r="I209" s="2" t="str" cm="1">
        <f t="array" ref="I209">_xlfn.IFS(lst_lprpnp_essence[[#This Row],[note]]&gt;6,"A",lst_lprpnp_essence[[#This Row],[note]]&gt;3,"B",lst_lprpnp_essence[[#This Row],[note]]&gt;1,"C")</f>
        <v>B</v>
      </c>
      <c r="K209">
        <f>LEN(lst_lprpnp_essence[[#This Row],[libelle]])</f>
        <v>33</v>
      </c>
    </row>
    <row r="210" spans="1:11" x14ac:dyDescent="0.3">
      <c r="A210" t="s">
        <v>449</v>
      </c>
      <c r="B210" t="s">
        <v>459</v>
      </c>
      <c r="C210" t="s">
        <v>460</v>
      </c>
      <c r="D210" t="str">
        <f>_xlfn.CONCAT(lst_lprpnp_essence[[#This Row],[genre]]," ",lst_lprpnp_essence[[#This Row],[espece]])</f>
        <v>Salix eleagnos</v>
      </c>
      <c r="E210" t="str">
        <f>_xlfn.CONCAT(lst_lprpnp_essence[[#This Row],[nomlatin]]," (",lst_lprpnp_essence[[#This Row],[nomfrancais]],")")</f>
        <v>Salix eleagnos (Saule drapé, saule à feuilles d'argousier)</v>
      </c>
      <c r="F210" s="2">
        <v>3</v>
      </c>
      <c r="G210" s="2">
        <v>1</v>
      </c>
      <c r="H210" s="3">
        <v>4</v>
      </c>
      <c r="I210" s="2" t="str" cm="1">
        <f t="array" ref="I210">_xlfn.IFS(lst_lprpnp_essence[[#This Row],[note]]&gt;6,"A",lst_lprpnp_essence[[#This Row],[note]]&gt;3,"B",lst_lprpnp_essence[[#This Row],[note]]&gt;1,"C")</f>
        <v>B</v>
      </c>
      <c r="K210">
        <f>LEN(lst_lprpnp_essence[[#This Row],[libelle]])</f>
        <v>58</v>
      </c>
    </row>
    <row r="211" spans="1:11" x14ac:dyDescent="0.3">
      <c r="A211" t="s">
        <v>449</v>
      </c>
      <c r="B211" t="s">
        <v>461</v>
      </c>
      <c r="C211" t="s">
        <v>462</v>
      </c>
      <c r="D211" t="str">
        <f>_xlfn.CONCAT(lst_lprpnp_essence[[#This Row],[genre]]," ",lst_lprpnp_essence[[#This Row],[espece]])</f>
        <v>Salix fragilis</v>
      </c>
      <c r="E211" t="str">
        <f>_xlfn.CONCAT(lst_lprpnp_essence[[#This Row],[nomlatin]]," (",lst_lprpnp_essence[[#This Row],[nomfrancais]],")")</f>
        <v>Salix fragilis (Saule fragile)</v>
      </c>
      <c r="F211" s="2">
        <v>3</v>
      </c>
      <c r="G211" s="2">
        <v>1</v>
      </c>
      <c r="H211" s="3">
        <v>4</v>
      </c>
      <c r="I211" s="2" t="str" cm="1">
        <f t="array" ref="I211">_xlfn.IFS(lst_lprpnp_essence[[#This Row],[note]]&gt;6,"A",lst_lprpnp_essence[[#This Row],[note]]&gt;3,"B",lst_lprpnp_essence[[#This Row],[note]]&gt;1,"C")</f>
        <v>B</v>
      </c>
      <c r="K211">
        <f>LEN(lst_lprpnp_essence[[#This Row],[libelle]])</f>
        <v>30</v>
      </c>
    </row>
    <row r="212" spans="1:11" x14ac:dyDescent="0.3">
      <c r="A212" t="s">
        <v>449</v>
      </c>
      <c r="B212" t="s">
        <v>463</v>
      </c>
      <c r="C212" t="s">
        <v>464</v>
      </c>
      <c r="D212" t="str">
        <f>_xlfn.CONCAT(lst_lprpnp_essence[[#This Row],[genre]]," ",lst_lprpnp_essence[[#This Row],[espece]])</f>
        <v>Salix sepulcralis (x)</v>
      </c>
      <c r="E212" t="str">
        <f>_xlfn.CONCAT(lst_lprpnp_essence[[#This Row],[nomlatin]]," (",lst_lprpnp_essence[[#This Row],[nomfrancais]],")")</f>
        <v>Salix sepulcralis (x) (Saule pleureur 'chrysocoma')</v>
      </c>
      <c r="F212" s="2">
        <v>3</v>
      </c>
      <c r="G212" s="2">
        <v>1</v>
      </c>
      <c r="H212" s="3">
        <v>4</v>
      </c>
      <c r="I212" s="2" t="str" cm="1">
        <f t="array" ref="I212">_xlfn.IFS(lst_lprpnp_essence[[#This Row],[note]]&gt;6,"A",lst_lprpnp_essence[[#This Row],[note]]&gt;3,"B",lst_lprpnp_essence[[#This Row],[note]]&gt;1,"C")</f>
        <v>B</v>
      </c>
      <c r="K212">
        <f>LEN(lst_lprpnp_essence[[#This Row],[libelle]])</f>
        <v>51</v>
      </c>
    </row>
    <row r="213" spans="1:11" x14ac:dyDescent="0.3">
      <c r="A213" t="s">
        <v>449</v>
      </c>
      <c r="B213" t="s">
        <v>465</v>
      </c>
      <c r="C213" t="s">
        <v>466</v>
      </c>
      <c r="D213" t="str">
        <f>_xlfn.CONCAT(lst_lprpnp_essence[[#This Row],[genre]]," ",lst_lprpnp_essence[[#This Row],[espece]])</f>
        <v>Salix triandra</v>
      </c>
      <c r="E213" t="str">
        <f>_xlfn.CONCAT(lst_lprpnp_essence[[#This Row],[nomlatin]]," (",lst_lprpnp_essence[[#This Row],[nomfrancais]],")")</f>
        <v>Salix triandra (Saule à trois étamines)</v>
      </c>
      <c r="F213" s="2">
        <v>3</v>
      </c>
      <c r="G213" s="2">
        <v>1</v>
      </c>
      <c r="H213" s="3">
        <v>4</v>
      </c>
      <c r="I213" s="2" t="str" cm="1">
        <f t="array" ref="I213">_xlfn.IFS(lst_lprpnp_essence[[#This Row],[note]]&gt;6,"A",lst_lprpnp_essence[[#This Row],[note]]&gt;3,"B",lst_lprpnp_essence[[#This Row],[note]]&gt;1,"C")</f>
        <v>B</v>
      </c>
      <c r="K213">
        <f>LEN(lst_lprpnp_essence[[#This Row],[libelle]])</f>
        <v>39</v>
      </c>
    </row>
    <row r="214" spans="1:11" x14ac:dyDescent="0.3">
      <c r="A214" t="s">
        <v>449</v>
      </c>
      <c r="B214" t="s">
        <v>467</v>
      </c>
      <c r="C214" t="s">
        <v>468</v>
      </c>
      <c r="D214" t="str">
        <f>_xlfn.CONCAT(lst_lprpnp_essence[[#This Row],[genre]]," ",lst_lprpnp_essence[[#This Row],[espece]])</f>
        <v>Salix viminalis</v>
      </c>
      <c r="E214" t="str">
        <f>_xlfn.CONCAT(lst_lprpnp_essence[[#This Row],[nomlatin]]," (",lst_lprpnp_essence[[#This Row],[nomfrancais]],")")</f>
        <v>Salix viminalis (Saule des vanniers)</v>
      </c>
      <c r="F214" s="2">
        <v>3</v>
      </c>
      <c r="G214" s="2">
        <v>1</v>
      </c>
      <c r="H214" s="3">
        <v>4</v>
      </c>
      <c r="I214" s="2" t="str" cm="1">
        <f t="array" ref="I214">_xlfn.IFS(lst_lprpnp_essence[[#This Row],[note]]&gt;6,"A",lst_lprpnp_essence[[#This Row],[note]]&gt;3,"B",lst_lprpnp_essence[[#This Row],[note]]&gt;1,"C")</f>
        <v>B</v>
      </c>
      <c r="K214">
        <f>LEN(lst_lprpnp_essence[[#This Row],[libelle]])</f>
        <v>36</v>
      </c>
    </row>
    <row r="215" spans="1:11" x14ac:dyDescent="0.3">
      <c r="A215" t="s">
        <v>469</v>
      </c>
      <c r="B215" t="s">
        <v>81</v>
      </c>
      <c r="C215" t="s">
        <v>470</v>
      </c>
      <c r="D215" t="str">
        <f>_xlfn.CONCAT(lst_lprpnp_essence[[#This Row],[genre]]," ",lst_lprpnp_essence[[#This Row],[espece]])</f>
        <v>Sambucus nigra</v>
      </c>
      <c r="E215" t="str">
        <f>_xlfn.CONCAT(lst_lprpnp_essence[[#This Row],[nomlatin]]," (",lst_lprpnp_essence[[#This Row],[nomfrancais]],")")</f>
        <v>Sambucus nigra (Sureau noir)</v>
      </c>
      <c r="F215" s="2">
        <v>3</v>
      </c>
      <c r="G215" s="2">
        <v>1</v>
      </c>
      <c r="H215" s="3">
        <v>4</v>
      </c>
      <c r="I215" s="2" t="str" cm="1">
        <f t="array" ref="I215">_xlfn.IFS(lst_lprpnp_essence[[#This Row],[note]]&gt;6,"A",lst_lprpnp_essence[[#This Row],[note]]&gt;3,"B",lst_lprpnp_essence[[#This Row],[note]]&gt;1,"C")</f>
        <v>B</v>
      </c>
      <c r="K215">
        <f>LEN(lst_lprpnp_essence[[#This Row],[libelle]])</f>
        <v>28</v>
      </c>
    </row>
    <row r="216" spans="1:11" x14ac:dyDescent="0.3">
      <c r="A216" t="s">
        <v>471</v>
      </c>
      <c r="B216" t="s">
        <v>472</v>
      </c>
      <c r="C216" t="s">
        <v>473</v>
      </c>
      <c r="D216" t="str">
        <f>_xlfn.CONCAT(lst_lprpnp_essence[[#This Row],[genre]]," ",lst_lprpnp_essence[[#This Row],[espece]])</f>
        <v>Sciadopitys verticillata</v>
      </c>
      <c r="E216" t="str">
        <f>_xlfn.CONCAT(lst_lprpnp_essence[[#This Row],[nomlatin]]," (",lst_lprpnp_essence[[#This Row],[nomfrancais]],")")</f>
        <v>Sciadopitys verticillata (Pin parasol du Japon)</v>
      </c>
      <c r="F216" s="2">
        <v>3</v>
      </c>
      <c r="G216" s="2">
        <v>1</v>
      </c>
      <c r="H216" s="3">
        <v>4</v>
      </c>
      <c r="I216" s="2" t="str" cm="1">
        <f t="array" ref="I216">_xlfn.IFS(lst_lprpnp_essence[[#This Row],[note]]&gt;6,"A",lst_lprpnp_essence[[#This Row],[note]]&gt;3,"B",lst_lprpnp_essence[[#This Row],[note]]&gt;1,"C")</f>
        <v>B</v>
      </c>
      <c r="K216">
        <f>LEN(lst_lprpnp_essence[[#This Row],[libelle]])</f>
        <v>47</v>
      </c>
    </row>
    <row r="217" spans="1:11" x14ac:dyDescent="0.3">
      <c r="A217" t="s">
        <v>474</v>
      </c>
      <c r="B217" t="s">
        <v>169</v>
      </c>
      <c r="C217" t="s">
        <v>475</v>
      </c>
      <c r="D217" t="str">
        <f>_xlfn.CONCAT(lst_lprpnp_essence[[#This Row],[genre]]," ",lst_lprpnp_essence[[#This Row],[espece]])</f>
        <v>Sequoia sempervirens</v>
      </c>
      <c r="E217" t="str">
        <f>_xlfn.CONCAT(lst_lprpnp_essence[[#This Row],[nomlatin]]," (",lst_lprpnp_essence[[#This Row],[nomfrancais]],")")</f>
        <v>Sequoia sempervirens (Sequoia sempervirent)</v>
      </c>
      <c r="F217" s="2">
        <v>3</v>
      </c>
      <c r="G217" s="2">
        <v>1</v>
      </c>
      <c r="H217" s="3">
        <v>4</v>
      </c>
      <c r="I217" s="2" t="str" cm="1">
        <f t="array" ref="I217">_xlfn.IFS(lst_lprpnp_essence[[#This Row],[note]]&gt;6,"A",lst_lprpnp_essence[[#This Row],[note]]&gt;3,"B",lst_lprpnp_essence[[#This Row],[note]]&gt;1,"C")</f>
        <v>B</v>
      </c>
      <c r="K217">
        <f>LEN(lst_lprpnp_essence[[#This Row],[libelle]])</f>
        <v>43</v>
      </c>
    </row>
    <row r="218" spans="1:11" x14ac:dyDescent="0.3">
      <c r="A218" t="s">
        <v>476</v>
      </c>
      <c r="B218" t="s">
        <v>477</v>
      </c>
      <c r="C218" t="s">
        <v>478</v>
      </c>
      <c r="D218" t="str">
        <f>_xlfn.CONCAT(lst_lprpnp_essence[[#This Row],[genre]]," ",lst_lprpnp_essence[[#This Row],[espece]])</f>
        <v>Sequoiadendron giganteum</v>
      </c>
      <c r="E218" t="str">
        <f>_xlfn.CONCAT(lst_lprpnp_essence[[#This Row],[nomlatin]]," (",lst_lprpnp_essence[[#This Row],[nomfrancais]],")")</f>
        <v>Sequoiadendron giganteum (Sequoia géant)</v>
      </c>
      <c r="F218" s="2">
        <v>2</v>
      </c>
      <c r="G218" s="2">
        <v>1</v>
      </c>
      <c r="H218" s="3">
        <v>3</v>
      </c>
      <c r="I218" s="2" t="str" cm="1">
        <f t="array" ref="I218">_xlfn.IFS(lst_lprpnp_essence[[#This Row],[note]]&gt;6,"A",lst_lprpnp_essence[[#This Row],[note]]&gt;3,"B",lst_lprpnp_essence[[#This Row],[note]]&gt;1,"C")</f>
        <v>C</v>
      </c>
      <c r="K218">
        <f>LEN(lst_lprpnp_essence[[#This Row],[libelle]])</f>
        <v>40</v>
      </c>
    </row>
    <row r="219" spans="1:11" x14ac:dyDescent="0.3">
      <c r="A219" t="s">
        <v>479</v>
      </c>
      <c r="B219" t="s">
        <v>480</v>
      </c>
      <c r="C219" t="s">
        <v>481</v>
      </c>
      <c r="D219" t="str">
        <f>_xlfn.CONCAT(lst_lprpnp_essence[[#This Row],[genre]]," ",lst_lprpnp_essence[[#This Row],[espece]])</f>
        <v>Sorbus aria</v>
      </c>
      <c r="E219" t="str">
        <f>_xlfn.CONCAT(lst_lprpnp_essence[[#This Row],[nomlatin]]," (",lst_lprpnp_essence[[#This Row],[nomfrancais]],")")</f>
        <v>Sorbus aria (Alisier blanc)</v>
      </c>
      <c r="F219" s="2">
        <v>3</v>
      </c>
      <c r="G219" s="2">
        <v>4</v>
      </c>
      <c r="H219" s="3">
        <v>7</v>
      </c>
      <c r="I219" s="2" t="str" cm="1">
        <f t="array" ref="I219">_xlfn.IFS(lst_lprpnp_essence[[#This Row],[note]]&gt;6,"A",lst_lprpnp_essence[[#This Row],[note]]&gt;3,"B",lst_lprpnp_essence[[#This Row],[note]]&gt;1,"C")</f>
        <v>A</v>
      </c>
      <c r="K219">
        <f>LEN(lst_lprpnp_essence[[#This Row],[libelle]])</f>
        <v>27</v>
      </c>
    </row>
    <row r="220" spans="1:11" x14ac:dyDescent="0.3">
      <c r="A220" t="s">
        <v>479</v>
      </c>
      <c r="B220" t="s">
        <v>482</v>
      </c>
      <c r="C220" t="s">
        <v>483</v>
      </c>
      <c r="D220" t="str">
        <f>_xlfn.CONCAT(lst_lprpnp_essence[[#This Row],[genre]]," ",lst_lprpnp_essence[[#This Row],[espece]])</f>
        <v>Sorbus aucuparia</v>
      </c>
      <c r="E220" t="str">
        <f>_xlfn.CONCAT(lst_lprpnp_essence[[#This Row],[nomlatin]]," (",lst_lprpnp_essence[[#This Row],[nomfrancais]],")")</f>
        <v>Sorbus aucuparia (Sorbier des oiseleurs)</v>
      </c>
      <c r="F220" s="2">
        <v>3</v>
      </c>
      <c r="G220" s="2">
        <v>4</v>
      </c>
      <c r="H220" s="3">
        <v>7</v>
      </c>
      <c r="I220" s="2" t="str" cm="1">
        <f t="array" ref="I220">_xlfn.IFS(lst_lprpnp_essence[[#This Row],[note]]&gt;6,"A",lst_lprpnp_essence[[#This Row],[note]]&gt;3,"B",lst_lprpnp_essence[[#This Row],[note]]&gt;1,"C")</f>
        <v>A</v>
      </c>
      <c r="K220">
        <f>LEN(lst_lprpnp_essence[[#This Row],[libelle]])</f>
        <v>40</v>
      </c>
    </row>
    <row r="221" spans="1:11" x14ac:dyDescent="0.3">
      <c r="A221" t="s">
        <v>479</v>
      </c>
      <c r="B221" t="s">
        <v>253</v>
      </c>
      <c r="C221" t="s">
        <v>484</v>
      </c>
      <c r="D221" t="str">
        <f>_xlfn.CONCAT(lst_lprpnp_essence[[#This Row],[genre]]," ",lst_lprpnp_essence[[#This Row],[espece]])</f>
        <v>Sorbus domestica</v>
      </c>
      <c r="E221" t="str">
        <f>_xlfn.CONCAT(lst_lprpnp_essence[[#This Row],[nomlatin]]," (",lst_lprpnp_essence[[#This Row],[nomfrancais]],")")</f>
        <v>Sorbus domestica (Sorbier domestique)</v>
      </c>
      <c r="F221" s="2">
        <v>3</v>
      </c>
      <c r="G221" s="2">
        <v>4</v>
      </c>
      <c r="H221" s="3">
        <v>7</v>
      </c>
      <c r="I221" s="2" t="str" cm="1">
        <f t="array" ref="I221">_xlfn.IFS(lst_lprpnp_essence[[#This Row],[note]]&gt;6,"A",lst_lprpnp_essence[[#This Row],[note]]&gt;3,"B",lst_lprpnp_essence[[#This Row],[note]]&gt;1,"C")</f>
        <v>A</v>
      </c>
      <c r="K221">
        <f>LEN(lst_lprpnp_essence[[#This Row],[libelle]])</f>
        <v>37</v>
      </c>
    </row>
    <row r="222" spans="1:11" x14ac:dyDescent="0.3">
      <c r="A222" t="s">
        <v>479</v>
      </c>
      <c r="B222" t="s">
        <v>485</v>
      </c>
      <c r="C222" t="s">
        <v>486</v>
      </c>
      <c r="D222" t="str">
        <f>_xlfn.CONCAT(lst_lprpnp_essence[[#This Row],[genre]]," ",lst_lprpnp_essence[[#This Row],[espece]])</f>
        <v>Sorbus intermedia</v>
      </c>
      <c r="E222" t="str">
        <f>_xlfn.CONCAT(lst_lprpnp_essence[[#This Row],[nomlatin]]," (",lst_lprpnp_essence[[#This Row],[nomfrancais]],")")</f>
        <v>Sorbus intermedia (Sorbier intermédiaire, Alisier de Suède)</v>
      </c>
      <c r="F222" s="2">
        <v>3</v>
      </c>
      <c r="G222" s="2">
        <v>1</v>
      </c>
      <c r="H222" s="3">
        <v>4</v>
      </c>
      <c r="I222" s="2" t="str" cm="1">
        <f t="array" ref="I222">_xlfn.IFS(lst_lprpnp_essence[[#This Row],[note]]&gt;6,"A",lst_lprpnp_essence[[#This Row],[note]]&gt;3,"B",lst_lprpnp_essence[[#This Row],[note]]&gt;1,"C")</f>
        <v>B</v>
      </c>
      <c r="K222">
        <f>LEN(lst_lprpnp_essence[[#This Row],[libelle]])</f>
        <v>59</v>
      </c>
    </row>
    <row r="223" spans="1:11" x14ac:dyDescent="0.3">
      <c r="A223" t="s">
        <v>479</v>
      </c>
      <c r="B223" t="s">
        <v>487</v>
      </c>
      <c r="C223" t="s">
        <v>488</v>
      </c>
      <c r="D223" t="str">
        <f>_xlfn.CONCAT(lst_lprpnp_essence[[#This Row],[genre]]," ",lst_lprpnp_essence[[#This Row],[espece]])</f>
        <v>Sorbus thuringiaca (x)</v>
      </c>
      <c r="E223" t="str">
        <f>_xlfn.CONCAT(lst_lprpnp_essence[[#This Row],[nomlatin]]," (",lst_lprpnp_essence[[#This Row],[nomfrancais]],")")</f>
        <v>Sorbus thuringiaca (x) (Sorbier de Thuringe, sorbier de Finlande)</v>
      </c>
      <c r="F223" s="2">
        <v>3</v>
      </c>
      <c r="G223" s="2">
        <v>1</v>
      </c>
      <c r="H223" s="3">
        <v>4</v>
      </c>
      <c r="I223" s="2" t="str" cm="1">
        <f t="array" ref="I223">_xlfn.IFS(lst_lprpnp_essence[[#This Row],[note]]&gt;6,"A",lst_lprpnp_essence[[#This Row],[note]]&gt;3,"B",lst_lprpnp_essence[[#This Row],[note]]&gt;1,"C")</f>
        <v>B</v>
      </c>
      <c r="K223">
        <f>LEN(lst_lprpnp_essence[[#This Row],[libelle]])</f>
        <v>65</v>
      </c>
    </row>
    <row r="224" spans="1:11" x14ac:dyDescent="0.3">
      <c r="A224" t="s">
        <v>479</v>
      </c>
      <c r="B224" t="s">
        <v>489</v>
      </c>
      <c r="C224" t="s">
        <v>490</v>
      </c>
      <c r="D224" t="str">
        <f>_xlfn.CONCAT(lst_lprpnp_essence[[#This Row],[genre]]," ",lst_lprpnp_essence[[#This Row],[espece]])</f>
        <v>Sorbus torminalis</v>
      </c>
      <c r="E224" t="str">
        <f>_xlfn.CONCAT(lst_lprpnp_essence[[#This Row],[nomlatin]]," (",lst_lprpnp_essence[[#This Row],[nomfrancais]],")")</f>
        <v>Sorbus torminalis (Alisier torminal)</v>
      </c>
      <c r="F224" s="2">
        <v>3</v>
      </c>
      <c r="G224" s="2">
        <v>4</v>
      </c>
      <c r="H224" s="3">
        <v>7</v>
      </c>
      <c r="I224" s="2" t="str" cm="1">
        <f t="array" ref="I224">_xlfn.IFS(lst_lprpnp_essence[[#This Row],[note]]&gt;6,"A",lst_lprpnp_essence[[#This Row],[note]]&gt;3,"B",lst_lprpnp_essence[[#This Row],[note]]&gt;1,"C")</f>
        <v>A</v>
      </c>
      <c r="K224">
        <f>LEN(lst_lprpnp_essence[[#This Row],[libelle]])</f>
        <v>36</v>
      </c>
    </row>
    <row r="225" spans="1:11" x14ac:dyDescent="0.3">
      <c r="A225" t="s">
        <v>479</v>
      </c>
      <c r="B225" t="s">
        <v>491</v>
      </c>
      <c r="C225" t="s">
        <v>492</v>
      </c>
      <c r="D225" t="str">
        <f>_xlfn.CONCAT(lst_lprpnp_essence[[#This Row],[genre]]," ",lst_lprpnp_essence[[#This Row],[espece]])</f>
        <v>Sorbus vilmorinii</v>
      </c>
      <c r="E225" t="str">
        <f>_xlfn.CONCAT(lst_lprpnp_essence[[#This Row],[nomlatin]]," (",lst_lprpnp_essence[[#This Row],[nomfrancais]],")")</f>
        <v>Sorbus vilmorinii (Sorbier de Vilmorin)</v>
      </c>
      <c r="F225" s="2">
        <v>3</v>
      </c>
      <c r="G225" s="2">
        <v>1</v>
      </c>
      <c r="H225" s="3">
        <v>4</v>
      </c>
      <c r="I225" s="2" t="str" cm="1">
        <f t="array" ref="I225">_xlfn.IFS(lst_lprpnp_essence[[#This Row],[note]]&gt;6,"A",lst_lprpnp_essence[[#This Row],[note]]&gt;3,"B",lst_lprpnp_essence[[#This Row],[note]]&gt;1,"C")</f>
        <v>B</v>
      </c>
      <c r="K225">
        <f>LEN(lst_lprpnp_essence[[#This Row],[libelle]])</f>
        <v>39</v>
      </c>
    </row>
    <row r="226" spans="1:11" x14ac:dyDescent="0.3">
      <c r="A226" t="s">
        <v>493</v>
      </c>
      <c r="B226" t="s">
        <v>494</v>
      </c>
      <c r="C226" t="s">
        <v>495</v>
      </c>
      <c r="D226" t="str">
        <f>_xlfn.CONCAT(lst_lprpnp_essence[[#This Row],[genre]]," ",lst_lprpnp_essence[[#This Row],[espece]])</f>
        <v>Styphnolobiom jap. Var. pubescens</v>
      </c>
      <c r="E226" t="str">
        <f>_xlfn.CONCAT(lst_lprpnp_essence[[#This Row],[nomlatin]]," (",lst_lprpnp_essence[[#This Row],[nomfrancais]],")")</f>
        <v>Styphnolobiom jap. Var. pubescens (Sophora du Japon pubescent)</v>
      </c>
      <c r="F226" s="2">
        <v>3</v>
      </c>
      <c r="G226" s="2">
        <v>1</v>
      </c>
      <c r="H226" s="3">
        <v>4</v>
      </c>
      <c r="I226" s="2" t="str" cm="1">
        <f t="array" ref="I226">_xlfn.IFS(lst_lprpnp_essence[[#This Row],[note]]&gt;6,"A",lst_lprpnp_essence[[#This Row],[note]]&gt;3,"B",lst_lprpnp_essence[[#This Row],[note]]&gt;1,"C")</f>
        <v>B</v>
      </c>
      <c r="K226">
        <f>LEN(lst_lprpnp_essence[[#This Row],[libelle]])</f>
        <v>62</v>
      </c>
    </row>
    <row r="227" spans="1:11" x14ac:dyDescent="0.3">
      <c r="A227" t="s">
        <v>493</v>
      </c>
      <c r="B227" t="s">
        <v>117</v>
      </c>
      <c r="C227" t="s">
        <v>496</v>
      </c>
      <c r="D227" t="str">
        <f>_xlfn.CONCAT(lst_lprpnp_essence[[#This Row],[genre]]," ",lst_lprpnp_essence[[#This Row],[espece]])</f>
        <v>Styphnolobiom japonicum</v>
      </c>
      <c r="E227" t="str">
        <f>_xlfn.CONCAT(lst_lprpnp_essence[[#This Row],[nomlatin]]," (",lst_lprpnp_essence[[#This Row],[nomfrancais]],")")</f>
        <v>Styphnolobiom japonicum (Sophora du Japon)</v>
      </c>
      <c r="F227" s="2">
        <v>3</v>
      </c>
      <c r="G227" s="2">
        <v>1</v>
      </c>
      <c r="H227" s="3">
        <v>4</v>
      </c>
      <c r="I227" s="2" t="str" cm="1">
        <f t="array" ref="I227">_xlfn.IFS(lst_lprpnp_essence[[#This Row],[note]]&gt;6,"A",lst_lprpnp_essence[[#This Row],[note]]&gt;3,"B",lst_lprpnp_essence[[#This Row],[note]]&gt;1,"C")</f>
        <v>B</v>
      </c>
      <c r="K227">
        <f>LEN(lst_lprpnp_essence[[#This Row],[libelle]])</f>
        <v>42</v>
      </c>
    </row>
    <row r="228" spans="1:11" x14ac:dyDescent="0.3">
      <c r="A228" t="s">
        <v>497</v>
      </c>
      <c r="B228" t="s">
        <v>498</v>
      </c>
      <c r="C228" t="s">
        <v>499</v>
      </c>
      <c r="D228" t="str">
        <f>_xlfn.CONCAT(lst_lprpnp_essence[[#This Row],[genre]]," ",lst_lprpnp_essence[[#This Row],[espece]])</f>
        <v>Styrax officinalis</v>
      </c>
      <c r="E228" t="str">
        <f>_xlfn.CONCAT(lst_lprpnp_essence[[#This Row],[nomlatin]]," (",lst_lprpnp_essence[[#This Row],[nomfrancais]],")")</f>
        <v>Styrax officinalis (Aliboufier officinal)</v>
      </c>
      <c r="F228" s="2">
        <v>3</v>
      </c>
      <c r="G228" s="2">
        <v>1</v>
      </c>
      <c r="H228" s="3">
        <v>4</v>
      </c>
      <c r="I228" s="2" t="str" cm="1">
        <f t="array" ref="I228">_xlfn.IFS(lst_lprpnp_essence[[#This Row],[note]]&gt;6,"A",lst_lprpnp_essence[[#This Row],[note]]&gt;3,"B",lst_lprpnp_essence[[#This Row],[note]]&gt;1,"C")</f>
        <v>B</v>
      </c>
      <c r="K228">
        <f>LEN(lst_lprpnp_essence[[#This Row],[libelle]])</f>
        <v>41</v>
      </c>
    </row>
    <row r="229" spans="1:11" x14ac:dyDescent="0.3">
      <c r="A229" t="s">
        <v>500</v>
      </c>
      <c r="B229" t="s">
        <v>501</v>
      </c>
      <c r="C229" t="s">
        <v>502</v>
      </c>
      <c r="D229" t="str">
        <f>_xlfn.CONCAT(lst_lprpnp_essence[[#This Row],[genre]]," ",lst_lprpnp_essence[[#This Row],[espece]])</f>
        <v>Syringa vulgaris</v>
      </c>
      <c r="E229" t="str">
        <f>_xlfn.CONCAT(lst_lprpnp_essence[[#This Row],[nomlatin]]," (",lst_lprpnp_essence[[#This Row],[nomfrancais]],")")</f>
        <v>Syringa vulgaris (Lilas commun)</v>
      </c>
      <c r="F229" s="2">
        <v>3</v>
      </c>
      <c r="G229" s="2">
        <v>1</v>
      </c>
      <c r="H229" s="3">
        <v>4</v>
      </c>
      <c r="I229" s="2" t="str" cm="1">
        <f t="array" ref="I229">_xlfn.IFS(lst_lprpnp_essence[[#This Row],[note]]&gt;6,"A",lst_lprpnp_essence[[#This Row],[note]]&gt;3,"B",lst_lprpnp_essence[[#This Row],[note]]&gt;1,"C")</f>
        <v>B</v>
      </c>
      <c r="K229">
        <f>LEN(lst_lprpnp_essence[[#This Row],[libelle]])</f>
        <v>31</v>
      </c>
    </row>
    <row r="230" spans="1:11" x14ac:dyDescent="0.3">
      <c r="A230" t="s">
        <v>503</v>
      </c>
      <c r="B230" t="s">
        <v>504</v>
      </c>
      <c r="C230" t="s">
        <v>505</v>
      </c>
      <c r="D230" t="str">
        <f>_xlfn.CONCAT(lst_lprpnp_essence[[#This Row],[genre]]," ",lst_lprpnp_essence[[#This Row],[espece]])</f>
        <v>Tamarix gallica</v>
      </c>
      <c r="E230" t="str">
        <f>_xlfn.CONCAT(lst_lprpnp_essence[[#This Row],[nomlatin]]," (",lst_lprpnp_essence[[#This Row],[nomfrancais]],")")</f>
        <v>Tamarix gallica (Tamaris commun)</v>
      </c>
      <c r="F230" s="2">
        <v>3</v>
      </c>
      <c r="G230" s="2">
        <v>1</v>
      </c>
      <c r="H230" s="3">
        <v>4</v>
      </c>
      <c r="I230" s="2" t="str" cm="1">
        <f t="array" ref="I230">_xlfn.IFS(lst_lprpnp_essence[[#This Row],[note]]&gt;6,"A",lst_lprpnp_essence[[#This Row],[note]]&gt;3,"B",lst_lprpnp_essence[[#This Row],[note]]&gt;1,"C")</f>
        <v>B</v>
      </c>
      <c r="K230">
        <f>LEN(lst_lprpnp_essence[[#This Row],[libelle]])</f>
        <v>32</v>
      </c>
    </row>
    <row r="231" spans="1:11" x14ac:dyDescent="0.3">
      <c r="A231" t="s">
        <v>503</v>
      </c>
      <c r="B231" t="s">
        <v>506</v>
      </c>
      <c r="C231" t="s">
        <v>507</v>
      </c>
      <c r="D231" t="str">
        <f>_xlfn.CONCAT(lst_lprpnp_essence[[#This Row],[genre]]," ",lst_lprpnp_essence[[#This Row],[espece]])</f>
        <v>Tamarix ramocissima</v>
      </c>
      <c r="E231" t="str">
        <f>_xlfn.CONCAT(lst_lprpnp_essence[[#This Row],[nomlatin]]," (",lst_lprpnp_essence[[#This Row],[nomfrancais]],")")</f>
        <v>Tamarix ramocissima (Tamaris d'été)</v>
      </c>
      <c r="F231" s="2">
        <v>3</v>
      </c>
      <c r="G231" s="2">
        <v>1</v>
      </c>
      <c r="H231" s="3">
        <v>4</v>
      </c>
      <c r="I231" s="2" t="str" cm="1">
        <f t="array" ref="I231">_xlfn.IFS(lst_lprpnp_essence[[#This Row],[note]]&gt;6,"A",lst_lprpnp_essence[[#This Row],[note]]&gt;3,"B",lst_lprpnp_essence[[#This Row],[note]]&gt;1,"C")</f>
        <v>B</v>
      </c>
      <c r="K231">
        <f>LEN(lst_lprpnp_essence[[#This Row],[libelle]])</f>
        <v>35</v>
      </c>
    </row>
    <row r="232" spans="1:11" x14ac:dyDescent="0.3">
      <c r="A232" t="s">
        <v>503</v>
      </c>
      <c r="B232" t="s">
        <v>508</v>
      </c>
      <c r="C232" t="s">
        <v>509</v>
      </c>
      <c r="D232" t="str">
        <f>_xlfn.CONCAT(lst_lprpnp_essence[[#This Row],[genre]]," ",lst_lprpnp_essence[[#This Row],[espece]])</f>
        <v>Tamarix tetrandra</v>
      </c>
      <c r="E232" t="str">
        <f>_xlfn.CONCAT(lst_lprpnp_essence[[#This Row],[nomlatin]]," (",lst_lprpnp_essence[[#This Row],[nomfrancais]],")")</f>
        <v>Tamarix tetrandra (Tamaris de printemps)</v>
      </c>
      <c r="F232" s="2">
        <v>3</v>
      </c>
      <c r="G232" s="2">
        <v>1</v>
      </c>
      <c r="H232" s="3">
        <v>4</v>
      </c>
      <c r="I232" s="2" t="str" cm="1">
        <f t="array" ref="I232">_xlfn.IFS(lst_lprpnp_essence[[#This Row],[note]]&gt;6,"A",lst_lprpnp_essence[[#This Row],[note]]&gt;3,"B",lst_lprpnp_essence[[#This Row],[note]]&gt;1,"C")</f>
        <v>B</v>
      </c>
      <c r="K232">
        <f>LEN(lst_lprpnp_essence[[#This Row],[libelle]])</f>
        <v>40</v>
      </c>
    </row>
    <row r="233" spans="1:11" x14ac:dyDescent="0.3">
      <c r="A233" t="s">
        <v>510</v>
      </c>
      <c r="B233" t="s">
        <v>511</v>
      </c>
      <c r="C233" t="s">
        <v>512</v>
      </c>
      <c r="D233" t="str">
        <f>_xlfn.CONCAT(lst_lprpnp_essence[[#This Row],[genre]]," ",lst_lprpnp_essence[[#This Row],[espece]])</f>
        <v>Taxodium distichum</v>
      </c>
      <c r="E233" t="str">
        <f>_xlfn.CONCAT(lst_lprpnp_essence[[#This Row],[nomlatin]]," (",lst_lprpnp_essence[[#This Row],[nomfrancais]],")")</f>
        <v>Taxodium distichum (Cyprès chauve)</v>
      </c>
      <c r="F233" s="2">
        <v>3</v>
      </c>
      <c r="G233" s="2">
        <v>1</v>
      </c>
      <c r="H233" s="3">
        <v>4</v>
      </c>
      <c r="I233" s="2" t="str" cm="1">
        <f t="array" ref="I233">_xlfn.IFS(lst_lprpnp_essence[[#This Row],[note]]&gt;6,"A",lst_lprpnp_essence[[#This Row],[note]]&gt;3,"B",lst_lprpnp_essence[[#This Row],[note]]&gt;1,"C")</f>
        <v>B</v>
      </c>
      <c r="K233">
        <f>LEN(lst_lprpnp_essence[[#This Row],[libelle]])</f>
        <v>34</v>
      </c>
    </row>
    <row r="234" spans="1:11" x14ac:dyDescent="0.3">
      <c r="A234" t="s">
        <v>513</v>
      </c>
      <c r="B234" t="s">
        <v>514</v>
      </c>
      <c r="C234" t="s">
        <v>515</v>
      </c>
      <c r="D234" t="str">
        <f>_xlfn.CONCAT(lst_lprpnp_essence[[#This Row],[genre]]," ",lst_lprpnp_essence[[#This Row],[espece]])</f>
        <v>Taxus baccata</v>
      </c>
      <c r="E234" t="str">
        <f>_xlfn.CONCAT(lst_lprpnp_essence[[#This Row],[nomlatin]]," (",lst_lprpnp_essence[[#This Row],[nomfrancais]],")")</f>
        <v>Taxus baccata (If)</v>
      </c>
      <c r="F234" s="2">
        <v>3</v>
      </c>
      <c r="G234" s="2">
        <v>2</v>
      </c>
      <c r="H234" s="3">
        <v>5</v>
      </c>
      <c r="I234" s="2" t="str" cm="1">
        <f t="array" ref="I234">_xlfn.IFS(lst_lprpnp_essence[[#This Row],[note]]&gt;6,"A",lst_lprpnp_essence[[#This Row],[note]]&gt;3,"B",lst_lprpnp_essence[[#This Row],[note]]&gt;1,"C")</f>
        <v>B</v>
      </c>
      <c r="K234">
        <f>LEN(lst_lprpnp_essence[[#This Row],[libelle]])</f>
        <v>18</v>
      </c>
    </row>
    <row r="235" spans="1:11" x14ac:dyDescent="0.3">
      <c r="A235" t="s">
        <v>516</v>
      </c>
      <c r="B235" t="s">
        <v>114</v>
      </c>
      <c r="C235" t="s">
        <v>517</v>
      </c>
      <c r="D235" t="str">
        <f>_xlfn.CONCAT(lst_lprpnp_essence[[#This Row],[genre]]," ",lst_lprpnp_essence[[#This Row],[espece]])</f>
        <v>Thuja occidentalis</v>
      </c>
      <c r="E235" t="str">
        <f>_xlfn.CONCAT(lst_lprpnp_essence[[#This Row],[nomlatin]]," (",lst_lprpnp_essence[[#This Row],[nomfrancais]],")")</f>
        <v>Thuja occidentalis (Thuya d'occident)</v>
      </c>
      <c r="F235" s="2">
        <v>3</v>
      </c>
      <c r="G235" s="2">
        <v>1</v>
      </c>
      <c r="H235" s="3">
        <v>4</v>
      </c>
      <c r="I235" s="2" t="str" cm="1">
        <f t="array" ref="I235">_xlfn.IFS(lst_lprpnp_essence[[#This Row],[note]]&gt;6,"A",lst_lprpnp_essence[[#This Row],[note]]&gt;3,"B",lst_lprpnp_essence[[#This Row],[note]]&gt;1,"C")</f>
        <v>B</v>
      </c>
      <c r="K235">
        <f>LEN(lst_lprpnp_essence[[#This Row],[libelle]])</f>
        <v>37</v>
      </c>
    </row>
    <row r="236" spans="1:11" x14ac:dyDescent="0.3">
      <c r="A236" t="s">
        <v>516</v>
      </c>
      <c r="B236" t="s">
        <v>518</v>
      </c>
      <c r="C236" t="s">
        <v>519</v>
      </c>
      <c r="D236" t="str">
        <f>_xlfn.CONCAT(lst_lprpnp_essence[[#This Row],[genre]]," ",lst_lprpnp_essence[[#This Row],[espece]])</f>
        <v>Thuja plicata</v>
      </c>
      <c r="E236" t="str">
        <f>_xlfn.CONCAT(lst_lprpnp_essence[[#This Row],[nomlatin]]," (",lst_lprpnp_essence[[#This Row],[nomfrancais]],")")</f>
        <v>Thuja plicata (Thuya géant)</v>
      </c>
      <c r="F236" s="2">
        <v>3</v>
      </c>
      <c r="G236" s="2">
        <v>1</v>
      </c>
      <c r="H236" s="3">
        <v>4</v>
      </c>
      <c r="I236" s="2" t="str" cm="1">
        <f t="array" ref="I236">_xlfn.IFS(lst_lprpnp_essence[[#This Row],[note]]&gt;6,"A",lst_lprpnp_essence[[#This Row],[note]]&gt;3,"B",lst_lprpnp_essence[[#This Row],[note]]&gt;1,"C")</f>
        <v>B</v>
      </c>
      <c r="K236">
        <f>LEN(lst_lprpnp_essence[[#This Row],[libelle]])</f>
        <v>27</v>
      </c>
    </row>
    <row r="237" spans="1:11" x14ac:dyDescent="0.3">
      <c r="A237" t="s">
        <v>520</v>
      </c>
      <c r="B237" t="s">
        <v>521</v>
      </c>
      <c r="C237" t="s">
        <v>520</v>
      </c>
      <c r="D237" t="str">
        <f>_xlfn.CONCAT(lst_lprpnp_essence[[#This Row],[genre]]," ",lst_lprpnp_essence[[#This Row],[espece]])</f>
        <v>Thujopsis dolabrata</v>
      </c>
      <c r="E237" t="str">
        <f>_xlfn.CONCAT(lst_lprpnp_essence[[#This Row],[nomlatin]]," (",lst_lprpnp_essence[[#This Row],[nomfrancais]],")")</f>
        <v>Thujopsis dolabrata (Thujopsis)</v>
      </c>
      <c r="F237" s="2">
        <v>3</v>
      </c>
      <c r="G237" s="2">
        <v>1</v>
      </c>
      <c r="H237" s="3">
        <v>4</v>
      </c>
      <c r="I237" s="2" t="str" cm="1">
        <f t="array" ref="I237">_xlfn.IFS(lst_lprpnp_essence[[#This Row],[note]]&gt;6,"A",lst_lprpnp_essence[[#This Row],[note]]&gt;3,"B",lst_lprpnp_essence[[#This Row],[note]]&gt;1,"C")</f>
        <v>B</v>
      </c>
      <c r="K237">
        <f>LEN(lst_lprpnp_essence[[#This Row],[libelle]])</f>
        <v>31</v>
      </c>
    </row>
    <row r="238" spans="1:11" x14ac:dyDescent="0.3">
      <c r="A238" t="s">
        <v>522</v>
      </c>
      <c r="B238" t="s">
        <v>62</v>
      </c>
      <c r="C238" t="s">
        <v>523</v>
      </c>
      <c r="D238" t="str">
        <f>_xlfn.CONCAT(lst_lprpnp_essence[[#This Row],[genre]]," ",lst_lprpnp_essence[[#This Row],[espece]])</f>
        <v>Tilia cordata</v>
      </c>
      <c r="E238" t="str">
        <f>_xlfn.CONCAT(lst_lprpnp_essence[[#This Row],[nomlatin]]," (",lst_lprpnp_essence[[#This Row],[nomfrancais]],")")</f>
        <v>Tilia cordata (Tilleul à petites feuilles)</v>
      </c>
      <c r="F238" s="2">
        <v>3</v>
      </c>
      <c r="G238" s="2">
        <v>5</v>
      </c>
      <c r="H238" s="3">
        <v>8</v>
      </c>
      <c r="I238" s="2" t="str" cm="1">
        <f t="array" ref="I238">_xlfn.IFS(lst_lprpnp_essence[[#This Row],[note]]&gt;6,"A",lst_lprpnp_essence[[#This Row],[note]]&gt;3,"B",lst_lprpnp_essence[[#This Row],[note]]&gt;1,"C")</f>
        <v>A</v>
      </c>
      <c r="K238">
        <f>LEN(lst_lprpnp_essence[[#This Row],[libelle]])</f>
        <v>42</v>
      </c>
    </row>
    <row r="239" spans="1:11" x14ac:dyDescent="0.3">
      <c r="A239" t="s">
        <v>522</v>
      </c>
      <c r="B239" t="s">
        <v>524</v>
      </c>
      <c r="C239" t="s">
        <v>525</v>
      </c>
      <c r="D239" t="str">
        <f>_xlfn.CONCAT(lst_lprpnp_essence[[#This Row],[genre]]," ",lst_lprpnp_essence[[#This Row],[espece]])</f>
        <v>Tilia europeae (x)</v>
      </c>
      <c r="E239" t="str">
        <f>_xlfn.CONCAT(lst_lprpnp_essence[[#This Row],[nomlatin]]," (",lst_lprpnp_essence[[#This Row],[nomfrancais]],")")</f>
        <v>Tilia europeae (x) (Tilleul commun)</v>
      </c>
      <c r="F239" s="2">
        <v>3</v>
      </c>
      <c r="G239" s="2">
        <v>2</v>
      </c>
      <c r="H239" s="3">
        <v>5</v>
      </c>
      <c r="I239" s="2" t="str" cm="1">
        <f t="array" ref="I239">_xlfn.IFS(lst_lprpnp_essence[[#This Row],[note]]&gt;6,"A",lst_lprpnp_essence[[#This Row],[note]]&gt;3,"B",lst_lprpnp_essence[[#This Row],[note]]&gt;1,"C")</f>
        <v>B</v>
      </c>
      <c r="K239">
        <f>LEN(lst_lprpnp_essence[[#This Row],[libelle]])</f>
        <v>35</v>
      </c>
    </row>
    <row r="240" spans="1:11" x14ac:dyDescent="0.3">
      <c r="A240" t="s">
        <v>522</v>
      </c>
      <c r="B240" t="s">
        <v>526</v>
      </c>
      <c r="C240" t="s">
        <v>527</v>
      </c>
      <c r="D240" t="str">
        <f>_xlfn.CONCAT(lst_lprpnp_essence[[#This Row],[genre]]," ",lst_lprpnp_essence[[#This Row],[espece]])</f>
        <v>Tilia platyphyllos</v>
      </c>
      <c r="E240" t="str">
        <f>_xlfn.CONCAT(lst_lprpnp_essence[[#This Row],[nomlatin]]," (",lst_lprpnp_essence[[#This Row],[nomfrancais]],")")</f>
        <v>Tilia platyphyllos (Tilleul à larges feuilles)</v>
      </c>
      <c r="F240" s="2">
        <v>3</v>
      </c>
      <c r="G240" s="2">
        <v>5</v>
      </c>
      <c r="H240" s="3">
        <v>8</v>
      </c>
      <c r="I240" s="2" t="str" cm="1">
        <f t="array" ref="I240">_xlfn.IFS(lst_lprpnp_essence[[#This Row],[note]]&gt;6,"A",lst_lprpnp_essence[[#This Row],[note]]&gt;3,"B",lst_lprpnp_essence[[#This Row],[note]]&gt;1,"C")</f>
        <v>A</v>
      </c>
      <c r="K240">
        <f>LEN(lst_lprpnp_essence[[#This Row],[libelle]])</f>
        <v>46</v>
      </c>
    </row>
    <row r="241" spans="1:11" x14ac:dyDescent="0.3">
      <c r="A241" t="s">
        <v>522</v>
      </c>
      <c r="B241" t="s">
        <v>528</v>
      </c>
      <c r="C241" t="s">
        <v>529</v>
      </c>
      <c r="D241" t="str">
        <f>_xlfn.CONCAT(lst_lprpnp_essence[[#This Row],[genre]]," ",lst_lprpnp_essence[[#This Row],[espece]])</f>
        <v>Tilia tomentosa</v>
      </c>
      <c r="E241" t="str">
        <f>_xlfn.CONCAT(lst_lprpnp_essence[[#This Row],[nomlatin]]," (",lst_lprpnp_essence[[#This Row],[nomfrancais]],")")</f>
        <v>Tilia tomentosa (Tilleul argenté)</v>
      </c>
      <c r="F241" s="2">
        <v>4</v>
      </c>
      <c r="G241" s="2">
        <v>2</v>
      </c>
      <c r="H241" s="3">
        <v>6</v>
      </c>
      <c r="I241" s="2" t="str" cm="1">
        <f t="array" ref="I241">_xlfn.IFS(lst_lprpnp_essence[[#This Row],[note]]&gt;6,"A",lst_lprpnp_essence[[#This Row],[note]]&gt;3,"B",lst_lprpnp_essence[[#This Row],[note]]&gt;1,"C")</f>
        <v>B</v>
      </c>
      <c r="K241">
        <f>LEN(lst_lprpnp_essence[[#This Row],[libelle]])</f>
        <v>33</v>
      </c>
    </row>
    <row r="242" spans="1:11" x14ac:dyDescent="0.3">
      <c r="A242" t="s">
        <v>530</v>
      </c>
      <c r="B242" t="s">
        <v>120</v>
      </c>
      <c r="C242" t="s">
        <v>531</v>
      </c>
      <c r="D242" t="str">
        <f>_xlfn.CONCAT(lst_lprpnp_essence[[#This Row],[genre]]," ",lst_lprpnp_essence[[#This Row],[espece]])</f>
        <v>Tsuga canadensis</v>
      </c>
      <c r="E242" t="str">
        <f>_xlfn.CONCAT(lst_lprpnp_essence[[#This Row],[nomlatin]]," (",lst_lprpnp_essence[[#This Row],[nomfrancais]],")")</f>
        <v>Tsuga canadensis (Pruche du Canada)</v>
      </c>
      <c r="F242" s="2">
        <v>3</v>
      </c>
      <c r="G242" s="2">
        <v>1</v>
      </c>
      <c r="H242" s="3">
        <v>4</v>
      </c>
      <c r="I242" s="2" t="str" cm="1">
        <f t="array" ref="I242">_xlfn.IFS(lst_lprpnp_essence[[#This Row],[note]]&gt;6,"A",lst_lprpnp_essence[[#This Row],[note]]&gt;3,"B",lst_lprpnp_essence[[#This Row],[note]]&gt;1,"C")</f>
        <v>B</v>
      </c>
      <c r="K242">
        <f>LEN(lst_lprpnp_essence[[#This Row],[libelle]])</f>
        <v>35</v>
      </c>
    </row>
    <row r="243" spans="1:11" x14ac:dyDescent="0.3">
      <c r="A243" t="s">
        <v>530</v>
      </c>
      <c r="B243" t="s">
        <v>532</v>
      </c>
      <c r="C243" t="s">
        <v>533</v>
      </c>
      <c r="D243" t="str">
        <f>_xlfn.CONCAT(lst_lprpnp_essence[[#This Row],[genre]]," ",lst_lprpnp_essence[[#This Row],[espece]])</f>
        <v>Tsuga diversifolia</v>
      </c>
      <c r="E243" t="str">
        <f>_xlfn.CONCAT(lst_lprpnp_essence[[#This Row],[nomlatin]]," (",lst_lprpnp_essence[[#This Row],[nomfrancais]],")")</f>
        <v>Tsuga diversifolia (Pruche du Japon)</v>
      </c>
      <c r="F243" s="2">
        <v>3</v>
      </c>
      <c r="G243" s="2">
        <v>1</v>
      </c>
      <c r="H243" s="3">
        <v>4</v>
      </c>
      <c r="I243" s="2" t="str" cm="1">
        <f t="array" ref="I243">_xlfn.IFS(lst_lprpnp_essence[[#This Row],[note]]&gt;6,"A",lst_lprpnp_essence[[#This Row],[note]]&gt;3,"B",lst_lprpnp_essence[[#This Row],[note]]&gt;1,"C")</f>
        <v>B</v>
      </c>
      <c r="K243">
        <f>LEN(lst_lprpnp_essence[[#This Row],[libelle]])</f>
        <v>36</v>
      </c>
    </row>
    <row r="244" spans="1:11" x14ac:dyDescent="0.3">
      <c r="A244" t="s">
        <v>534</v>
      </c>
      <c r="B244" t="s">
        <v>535</v>
      </c>
      <c r="C244" t="s">
        <v>536</v>
      </c>
      <c r="D244" t="str">
        <f>_xlfn.CONCAT(lst_lprpnp_essence[[#This Row],[genre]]," ",lst_lprpnp_essence[[#This Row],[espece]])</f>
        <v>Ulmus glabra</v>
      </c>
      <c r="E244" t="str">
        <f>_xlfn.CONCAT(lst_lprpnp_essence[[#This Row],[nomlatin]]," (",lst_lprpnp_essence[[#This Row],[nomfrancais]],")")</f>
        <v>Ulmus glabra (Orme montagnard)</v>
      </c>
      <c r="F244" s="2">
        <v>3</v>
      </c>
      <c r="G244" s="2">
        <v>4</v>
      </c>
      <c r="H244" s="3">
        <v>7</v>
      </c>
      <c r="I244" s="2" t="str" cm="1">
        <f t="array" ref="I244">_xlfn.IFS(lst_lprpnp_essence[[#This Row],[note]]&gt;6,"A",lst_lprpnp_essence[[#This Row],[note]]&gt;3,"B",lst_lprpnp_essence[[#This Row],[note]]&gt;1,"C")</f>
        <v>A</v>
      </c>
      <c r="K244">
        <f>LEN(lst_lprpnp_essence[[#This Row],[libelle]])</f>
        <v>30</v>
      </c>
    </row>
    <row r="245" spans="1:11" x14ac:dyDescent="0.3">
      <c r="A245" t="s">
        <v>534</v>
      </c>
      <c r="B245" t="s">
        <v>70</v>
      </c>
      <c r="C245" t="s">
        <v>537</v>
      </c>
      <c r="D245" t="str">
        <f>_xlfn.CONCAT(lst_lprpnp_essence[[#This Row],[genre]]," ",lst_lprpnp_essence[[#This Row],[espece]])</f>
        <v>Ulmus laevis</v>
      </c>
      <c r="E245" t="str">
        <f>_xlfn.CONCAT(lst_lprpnp_essence[[#This Row],[nomlatin]]," (",lst_lprpnp_essence[[#This Row],[nomfrancais]],")")</f>
        <v>Ulmus laevis (Orme lisse)</v>
      </c>
      <c r="F245" s="2">
        <v>3</v>
      </c>
      <c r="G245" s="2">
        <v>4</v>
      </c>
      <c r="H245" s="3">
        <v>7</v>
      </c>
      <c r="I245" s="2" t="str" cm="1">
        <f t="array" ref="I245">_xlfn.IFS(lst_lprpnp_essence[[#This Row],[note]]&gt;6,"A",lst_lprpnp_essence[[#This Row],[note]]&gt;3,"B",lst_lprpnp_essence[[#This Row],[note]]&gt;1,"C")</f>
        <v>A</v>
      </c>
      <c r="K245">
        <f>LEN(lst_lprpnp_essence[[#This Row],[libelle]])</f>
        <v>25</v>
      </c>
    </row>
    <row r="246" spans="1:11" x14ac:dyDescent="0.3">
      <c r="A246" t="s">
        <v>534</v>
      </c>
      <c r="B246" t="s">
        <v>538</v>
      </c>
      <c r="C246" t="s">
        <v>539</v>
      </c>
      <c r="D246" t="str">
        <f>_xlfn.CONCAT(lst_lprpnp_essence[[#This Row],[genre]]," ",lst_lprpnp_essence[[#This Row],[espece]])</f>
        <v>Ulmus minor</v>
      </c>
      <c r="E246" t="str">
        <f>_xlfn.CONCAT(lst_lprpnp_essence[[#This Row],[nomlatin]]," (",lst_lprpnp_essence[[#This Row],[nomfrancais]],")")</f>
        <v>Ulmus minor (Orme champêtre)</v>
      </c>
      <c r="F246" s="2">
        <v>4</v>
      </c>
      <c r="G246" s="2">
        <v>4</v>
      </c>
      <c r="H246" s="3">
        <v>8</v>
      </c>
      <c r="I246" s="2" t="str" cm="1">
        <f t="array" ref="I246">_xlfn.IFS(lst_lprpnp_essence[[#This Row],[note]]&gt;6,"A",lst_lprpnp_essence[[#This Row],[note]]&gt;3,"B",lst_lprpnp_essence[[#This Row],[note]]&gt;1,"C")</f>
        <v>A</v>
      </c>
      <c r="K246">
        <f>LEN(lst_lprpnp_essence[[#This Row],[libelle]])</f>
        <v>28</v>
      </c>
    </row>
    <row r="247" spans="1:11" x14ac:dyDescent="0.3">
      <c r="A247" t="s">
        <v>534</v>
      </c>
      <c r="B247" t="s">
        <v>540</v>
      </c>
      <c r="C247" t="s">
        <v>541</v>
      </c>
      <c r="D247" t="str">
        <f>_xlfn.CONCAT(lst_lprpnp_essence[[#This Row],[genre]]," ",lst_lprpnp_essence[[#This Row],[espece]])</f>
        <v>Ulmus spp. (cultivars)</v>
      </c>
      <c r="E247" t="str">
        <f>_xlfn.CONCAT(lst_lprpnp_essence[[#This Row],[nomlatin]]," (",lst_lprpnp_essence[[#This Row],[nomfrancais]],")")</f>
        <v>Ulmus spp. (cultivars) (Orme)</v>
      </c>
      <c r="F247" s="2">
        <v>4</v>
      </c>
      <c r="G247" s="2">
        <v>1</v>
      </c>
      <c r="H247" s="3">
        <v>5</v>
      </c>
      <c r="I247" s="2" t="str" cm="1">
        <f t="array" ref="I247">_xlfn.IFS(lst_lprpnp_essence[[#This Row],[note]]&gt;6,"A",lst_lprpnp_essence[[#This Row],[note]]&gt;3,"B",lst_lprpnp_essence[[#This Row],[note]]&gt;1,"C")</f>
        <v>B</v>
      </c>
      <c r="K247">
        <f>LEN(lst_lprpnp_essence[[#This Row],[libelle]])</f>
        <v>29</v>
      </c>
    </row>
    <row r="248" spans="1:11" x14ac:dyDescent="0.3">
      <c r="A248" t="s">
        <v>542</v>
      </c>
      <c r="B248" t="s">
        <v>276</v>
      </c>
      <c r="C248" t="s">
        <v>543</v>
      </c>
      <c r="D248" t="str">
        <f>_xlfn.CONCAT(lst_lprpnp_essence[[#This Row],[genre]]," ",lst_lprpnp_essence[[#This Row],[espece]])</f>
        <v>Zelkova carpinifolia</v>
      </c>
      <c r="E248" t="str">
        <f>_xlfn.CONCAT(lst_lprpnp_essence[[#This Row],[nomlatin]]," (",lst_lprpnp_essence[[#This Row],[nomfrancais]],")")</f>
        <v>Zelkova carpinifolia (Orme du Caucase)</v>
      </c>
      <c r="F248" s="2">
        <v>4</v>
      </c>
      <c r="G248" s="2">
        <v>1</v>
      </c>
      <c r="H248" s="3">
        <v>5</v>
      </c>
      <c r="I248" s="2" t="str" cm="1">
        <f t="array" ref="I248">_xlfn.IFS(lst_lprpnp_essence[[#This Row],[note]]&gt;6,"A",lst_lprpnp_essence[[#This Row],[note]]&gt;3,"B",lst_lprpnp_essence[[#This Row],[note]]&gt;1,"C")</f>
        <v>B</v>
      </c>
      <c r="K248">
        <f>LEN(lst_lprpnp_essence[[#This Row],[libelle]])</f>
        <v>38</v>
      </c>
    </row>
    <row r="249" spans="1:11" x14ac:dyDescent="0.3">
      <c r="A249" t="s">
        <v>542</v>
      </c>
      <c r="B249" t="s">
        <v>544</v>
      </c>
      <c r="C249" t="s">
        <v>545</v>
      </c>
      <c r="D249" t="str">
        <f>_xlfn.CONCAT(lst_lprpnp_essence[[#This Row],[genre]]," ",lst_lprpnp_essence[[#This Row],[espece]])</f>
        <v>Zelkova serrata</v>
      </c>
      <c r="E249" t="str">
        <f>_xlfn.CONCAT(lst_lprpnp_essence[[#This Row],[nomlatin]]," (",lst_lprpnp_essence[[#This Row],[nomfrancais]],")")</f>
        <v>Zelkova serrata (Zelkova du Japon)</v>
      </c>
      <c r="F249" s="2">
        <v>3</v>
      </c>
      <c r="G249" s="2">
        <v>1</v>
      </c>
      <c r="H249" s="3">
        <v>4</v>
      </c>
      <c r="I249" s="2" t="str" cm="1">
        <f t="array" ref="I249">_xlfn.IFS(lst_lprpnp_essence[[#This Row],[note]]&gt;6,"A",lst_lprpnp_essence[[#This Row],[note]]&gt;3,"B",lst_lprpnp_essence[[#This Row],[note]]&gt;1,"C")</f>
        <v>B</v>
      </c>
      <c r="K249">
        <f>LEN(lst_lprpnp_essence[[#This Row],[libelle]])</f>
        <v>34</v>
      </c>
    </row>
    <row r="250" spans="1:11" x14ac:dyDescent="0.3">
      <c r="D250" t="str">
        <f>_xlfn.CONCAT(lst_lprpnp_essence[[#This Row],[genre]]," ",lst_lprpnp_essence[[#This Row],[espece]])</f>
        <v xml:space="preserve"> </v>
      </c>
      <c r="E250" t="s">
        <v>636</v>
      </c>
      <c r="H250" s="36">
        <v>9</v>
      </c>
      <c r="I250" s="2" t="s">
        <v>604</v>
      </c>
      <c r="K250">
        <f>LEN(lst_lprpnp_essence[[#This Row],[libelle]])</f>
        <v>51</v>
      </c>
    </row>
    <row r="251" spans="1:11" x14ac:dyDescent="0.3">
      <c r="D251" t="str">
        <f>_xlfn.CONCAT(lst_lprpnp_essence[[#This Row],[genre]]," ",lst_lprpnp_essence[[#This Row],[espece]])</f>
        <v xml:space="preserve"> </v>
      </c>
      <c r="E251" t="s">
        <v>637</v>
      </c>
      <c r="H251" s="36">
        <v>6</v>
      </c>
      <c r="I251" s="2" t="s">
        <v>606</v>
      </c>
      <c r="K251">
        <f>LEN(lst_lprpnp_essence[[#This Row],[libelle]])</f>
        <v>51</v>
      </c>
    </row>
    <row r="252" spans="1:11" x14ac:dyDescent="0.3">
      <c r="D252" t="str">
        <f>_xlfn.CONCAT(lst_lprpnp_essence[[#This Row],[genre]]," ",lst_lprpnp_essence[[#This Row],[espece]])</f>
        <v xml:space="preserve"> </v>
      </c>
      <c r="E252" t="s">
        <v>638</v>
      </c>
      <c r="H252" s="36">
        <v>3</v>
      </c>
      <c r="I252" s="2" t="s">
        <v>605</v>
      </c>
      <c r="K252">
        <f>LEN(lst_lprpnp_essence[[#This Row],[libelle]])</f>
        <v>51</v>
      </c>
    </row>
  </sheetData>
  <conditionalFormatting sqref="I2:I252">
    <cfRule type="expression" dxfId="2" priority="2">
      <formula>$I2="A"</formula>
    </cfRule>
    <cfRule type="expression" dxfId="1" priority="3">
      <formula>$I2="B"</formula>
    </cfRule>
    <cfRule type="expression" dxfId="0" priority="4">
      <formula>$I2="C"</formula>
    </cfRule>
  </conditionalFormatting>
  <conditionalFormatting sqref="K2:K252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D6FAF-831A-452F-87A1-9BB3DF12AF92}">
  <dimension ref="A1:B46"/>
  <sheetViews>
    <sheetView workbookViewId="0">
      <selection activeCell="K9" sqref="K9"/>
    </sheetView>
  </sheetViews>
  <sheetFormatPr baseColWidth="10" defaultRowHeight="14.4" x14ac:dyDescent="0.3"/>
  <sheetData>
    <row r="1" spans="1:2" x14ac:dyDescent="0.3">
      <c r="A1" t="s">
        <v>555</v>
      </c>
      <c r="B1" t="s">
        <v>556</v>
      </c>
    </row>
    <row r="2" spans="1:2" x14ac:dyDescent="0.3">
      <c r="A2" s="2">
        <v>0</v>
      </c>
      <c r="B2" s="2">
        <v>4</v>
      </c>
    </row>
    <row r="3" spans="1:2" x14ac:dyDescent="0.3">
      <c r="A3" s="2">
        <v>30</v>
      </c>
      <c r="B3" s="2">
        <v>4</v>
      </c>
    </row>
    <row r="4" spans="1:2" x14ac:dyDescent="0.3">
      <c r="A4" s="2">
        <v>40</v>
      </c>
      <c r="B4" s="2">
        <v>5.6</v>
      </c>
    </row>
    <row r="5" spans="1:2" x14ac:dyDescent="0.3">
      <c r="A5" s="2">
        <v>50</v>
      </c>
      <c r="B5" s="2">
        <v>8</v>
      </c>
    </row>
    <row r="6" spans="1:2" x14ac:dyDescent="0.3">
      <c r="A6" s="2">
        <v>60</v>
      </c>
      <c r="B6" s="2">
        <v>11.2</v>
      </c>
    </row>
    <row r="7" spans="1:2" x14ac:dyDescent="0.3">
      <c r="A7" s="2">
        <v>70</v>
      </c>
      <c r="B7" s="2">
        <v>15.2</v>
      </c>
    </row>
    <row r="8" spans="1:2" x14ac:dyDescent="0.3">
      <c r="A8" s="2">
        <v>80</v>
      </c>
      <c r="B8" s="2">
        <v>20</v>
      </c>
    </row>
    <row r="9" spans="1:2" x14ac:dyDescent="0.3">
      <c r="A9" s="2">
        <v>90</v>
      </c>
      <c r="B9" s="2">
        <v>25.6</v>
      </c>
    </row>
    <row r="10" spans="1:2" x14ac:dyDescent="0.3">
      <c r="A10" s="2">
        <v>100</v>
      </c>
      <c r="B10" s="2">
        <v>32</v>
      </c>
    </row>
    <row r="11" spans="1:2" x14ac:dyDescent="0.3">
      <c r="A11" s="2">
        <v>110</v>
      </c>
      <c r="B11" s="2">
        <v>38</v>
      </c>
    </row>
    <row r="12" spans="1:2" x14ac:dyDescent="0.3">
      <c r="A12" s="2">
        <v>120</v>
      </c>
      <c r="B12" s="2">
        <v>44</v>
      </c>
    </row>
    <row r="13" spans="1:2" x14ac:dyDescent="0.3">
      <c r="A13" s="2">
        <v>130</v>
      </c>
      <c r="B13" s="2">
        <v>50</v>
      </c>
    </row>
    <row r="14" spans="1:2" x14ac:dyDescent="0.3">
      <c r="A14" s="2">
        <v>140</v>
      </c>
      <c r="B14" s="2">
        <v>56</v>
      </c>
    </row>
    <row r="15" spans="1:2" x14ac:dyDescent="0.3">
      <c r="A15" s="2">
        <v>150</v>
      </c>
      <c r="B15" s="2">
        <v>60</v>
      </c>
    </row>
    <row r="16" spans="1:2" x14ac:dyDescent="0.3">
      <c r="A16" s="2">
        <v>160</v>
      </c>
      <c r="B16" s="2">
        <v>64</v>
      </c>
    </row>
    <row r="17" spans="1:2" x14ac:dyDescent="0.3">
      <c r="A17" s="2">
        <v>170</v>
      </c>
      <c r="B17" s="2">
        <v>68</v>
      </c>
    </row>
    <row r="18" spans="1:2" x14ac:dyDescent="0.3">
      <c r="A18" s="2">
        <v>180</v>
      </c>
      <c r="B18" s="2">
        <v>72</v>
      </c>
    </row>
    <row r="19" spans="1:2" x14ac:dyDescent="0.3">
      <c r="A19" s="2">
        <v>190</v>
      </c>
      <c r="B19" s="2">
        <v>76</v>
      </c>
    </row>
    <row r="20" spans="1:2" x14ac:dyDescent="0.3">
      <c r="A20" s="2">
        <v>200</v>
      </c>
      <c r="B20" s="2">
        <v>80</v>
      </c>
    </row>
    <row r="21" spans="1:2" x14ac:dyDescent="0.3">
      <c r="A21" s="2">
        <v>220</v>
      </c>
      <c r="B21" s="2">
        <v>84</v>
      </c>
    </row>
    <row r="22" spans="1:2" x14ac:dyDescent="0.3">
      <c r="A22" s="2">
        <v>240</v>
      </c>
      <c r="B22" s="2">
        <v>86</v>
      </c>
    </row>
    <row r="23" spans="1:2" x14ac:dyDescent="0.3">
      <c r="A23" s="2">
        <v>260</v>
      </c>
      <c r="B23" s="2">
        <v>92</v>
      </c>
    </row>
    <row r="24" spans="1:2" x14ac:dyDescent="0.3">
      <c r="A24" s="2">
        <v>280</v>
      </c>
      <c r="B24" s="2">
        <v>96</v>
      </c>
    </row>
    <row r="25" spans="1:2" x14ac:dyDescent="0.3">
      <c r="A25" s="2">
        <v>300</v>
      </c>
      <c r="B25" s="2">
        <v>100</v>
      </c>
    </row>
    <row r="26" spans="1:2" x14ac:dyDescent="0.3">
      <c r="A26" s="2">
        <v>320</v>
      </c>
      <c r="B26" s="2">
        <v>104</v>
      </c>
    </row>
    <row r="27" spans="1:2" x14ac:dyDescent="0.3">
      <c r="A27" s="2">
        <v>340</v>
      </c>
      <c r="B27" s="2">
        <v>108</v>
      </c>
    </row>
    <row r="28" spans="1:2" x14ac:dyDescent="0.3">
      <c r="A28" s="2">
        <v>360</v>
      </c>
      <c r="B28" s="2">
        <v>112</v>
      </c>
    </row>
    <row r="29" spans="1:2" x14ac:dyDescent="0.3">
      <c r="A29" s="2">
        <v>380</v>
      </c>
      <c r="B29" s="2">
        <v>116</v>
      </c>
    </row>
    <row r="30" spans="1:2" x14ac:dyDescent="0.3">
      <c r="A30" s="2">
        <v>400</v>
      </c>
      <c r="B30" s="2">
        <v>120</v>
      </c>
    </row>
    <row r="31" spans="1:2" x14ac:dyDescent="0.3">
      <c r="A31" s="2">
        <v>420</v>
      </c>
      <c r="B31" s="2">
        <v>124</v>
      </c>
    </row>
    <row r="32" spans="1:2" x14ac:dyDescent="0.3">
      <c r="A32" s="2">
        <v>440</v>
      </c>
      <c r="B32" s="2">
        <v>128</v>
      </c>
    </row>
    <row r="33" spans="1:2" x14ac:dyDescent="0.3">
      <c r="A33" s="2">
        <v>460</v>
      </c>
      <c r="B33" s="2">
        <v>132</v>
      </c>
    </row>
    <row r="34" spans="1:2" x14ac:dyDescent="0.3">
      <c r="A34" s="2">
        <v>480</v>
      </c>
      <c r="B34" s="2">
        <v>136</v>
      </c>
    </row>
    <row r="35" spans="1:2" x14ac:dyDescent="0.3">
      <c r="A35" s="2">
        <v>500</v>
      </c>
      <c r="B35" s="2">
        <v>140</v>
      </c>
    </row>
    <row r="36" spans="1:2" x14ac:dyDescent="0.3">
      <c r="A36" s="2">
        <v>520</v>
      </c>
      <c r="B36" s="2">
        <v>144</v>
      </c>
    </row>
    <row r="37" spans="1:2" x14ac:dyDescent="0.3">
      <c r="A37" s="2">
        <v>540</v>
      </c>
      <c r="B37" s="2">
        <v>148</v>
      </c>
    </row>
    <row r="38" spans="1:2" x14ac:dyDescent="0.3">
      <c r="A38" s="2">
        <v>560</v>
      </c>
      <c r="B38" s="2">
        <v>152</v>
      </c>
    </row>
    <row r="39" spans="1:2" x14ac:dyDescent="0.3">
      <c r="A39" s="2">
        <v>580</v>
      </c>
      <c r="B39" s="2">
        <v>156</v>
      </c>
    </row>
    <row r="40" spans="1:2" x14ac:dyDescent="0.3">
      <c r="A40" s="2">
        <v>600</v>
      </c>
      <c r="B40" s="2">
        <v>160</v>
      </c>
    </row>
    <row r="41" spans="1:2" x14ac:dyDescent="0.3">
      <c r="A41" s="2">
        <v>620</v>
      </c>
      <c r="B41" s="2">
        <v>164</v>
      </c>
    </row>
    <row r="42" spans="1:2" x14ac:dyDescent="0.3">
      <c r="A42" s="2">
        <v>640</v>
      </c>
      <c r="B42" s="2">
        <v>168</v>
      </c>
    </row>
    <row r="43" spans="1:2" x14ac:dyDescent="0.3">
      <c r="A43" s="2">
        <v>660</v>
      </c>
      <c r="B43" s="2">
        <v>172</v>
      </c>
    </row>
    <row r="44" spans="1:2" x14ac:dyDescent="0.3">
      <c r="A44" s="2">
        <v>680</v>
      </c>
      <c r="B44" s="2">
        <v>176</v>
      </c>
    </row>
    <row r="45" spans="1:2" x14ac:dyDescent="0.3">
      <c r="A45" s="2">
        <v>700</v>
      </c>
      <c r="B45" s="2">
        <v>180</v>
      </c>
    </row>
    <row r="46" spans="1:2" x14ac:dyDescent="0.3">
      <c r="A46" s="2">
        <v>720</v>
      </c>
      <c r="B46" s="2">
        <v>184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4AC2C-2FD3-43AC-871C-CD9A55E3242F}">
  <dimension ref="A1:B8"/>
  <sheetViews>
    <sheetView workbookViewId="0">
      <selection activeCell="K9" sqref="K9"/>
    </sheetView>
  </sheetViews>
  <sheetFormatPr baseColWidth="10" defaultRowHeight="14.4" x14ac:dyDescent="0.3"/>
  <cols>
    <col min="1" max="1" width="39.33203125" bestFit="1" customWidth="1"/>
  </cols>
  <sheetData>
    <row r="1" spans="1:2" x14ac:dyDescent="0.3">
      <c r="A1" t="s">
        <v>550</v>
      </c>
      <c r="B1" t="s">
        <v>556</v>
      </c>
    </row>
    <row r="2" spans="1:2" x14ac:dyDescent="0.3">
      <c r="A2" t="s">
        <v>557</v>
      </c>
      <c r="B2" s="2">
        <v>4</v>
      </c>
    </row>
    <row r="3" spans="1:2" x14ac:dyDescent="0.3">
      <c r="A3" t="s">
        <v>558</v>
      </c>
      <c r="B3" s="2">
        <v>3</v>
      </c>
    </row>
    <row r="4" spans="1:2" x14ac:dyDescent="0.3">
      <c r="A4" t="s">
        <v>559</v>
      </c>
      <c r="B4" s="2">
        <v>3</v>
      </c>
    </row>
    <row r="5" spans="1:2" x14ac:dyDescent="0.3">
      <c r="A5" t="s">
        <v>560</v>
      </c>
      <c r="B5" s="2">
        <v>2</v>
      </c>
    </row>
    <row r="6" spans="1:2" x14ac:dyDescent="0.3">
      <c r="A6" t="s">
        <v>561</v>
      </c>
      <c r="B6" s="2">
        <v>2</v>
      </c>
    </row>
    <row r="7" spans="1:2" x14ac:dyDescent="0.3">
      <c r="A7" t="s">
        <v>562</v>
      </c>
      <c r="B7" s="2">
        <v>1</v>
      </c>
    </row>
    <row r="8" spans="1:2" x14ac:dyDescent="0.3">
      <c r="A8" t="s">
        <v>563</v>
      </c>
      <c r="B8" s="2">
        <v>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B18C8-66BC-49BD-B47A-F29579564775}">
  <dimension ref="A1:B4"/>
  <sheetViews>
    <sheetView workbookViewId="0">
      <selection activeCell="K9" sqref="K9"/>
    </sheetView>
  </sheetViews>
  <sheetFormatPr baseColWidth="10" defaultRowHeight="14.4" x14ac:dyDescent="0.3"/>
  <cols>
    <col min="1" max="1" width="22.33203125" customWidth="1"/>
  </cols>
  <sheetData>
    <row r="1" spans="1:2" x14ac:dyDescent="0.3">
      <c r="A1" t="s">
        <v>550</v>
      </c>
      <c r="B1" t="s">
        <v>556</v>
      </c>
    </row>
    <row r="2" spans="1:2" x14ac:dyDescent="0.3">
      <c r="A2" t="s">
        <v>564</v>
      </c>
      <c r="B2" s="2">
        <v>4</v>
      </c>
    </row>
    <row r="3" spans="1:2" x14ac:dyDescent="0.3">
      <c r="A3" t="s">
        <v>565</v>
      </c>
      <c r="B3" s="2">
        <v>2</v>
      </c>
    </row>
    <row r="4" spans="1:2" x14ac:dyDescent="0.3">
      <c r="A4" t="s">
        <v>566</v>
      </c>
      <c r="B4" s="2">
        <v>1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33D7B-7B00-4272-AFFC-0B488A4C4652}">
  <dimension ref="A1:B3"/>
  <sheetViews>
    <sheetView workbookViewId="0">
      <selection activeCell="K9" sqref="K9"/>
    </sheetView>
  </sheetViews>
  <sheetFormatPr baseColWidth="10" defaultRowHeight="14.4" x14ac:dyDescent="0.3"/>
  <cols>
    <col min="1" max="1" width="28.88671875" customWidth="1"/>
  </cols>
  <sheetData>
    <row r="1" spans="1:2" x14ac:dyDescent="0.3">
      <c r="A1" s="1" t="s">
        <v>550</v>
      </c>
      <c r="B1" s="1" t="s">
        <v>556</v>
      </c>
    </row>
    <row r="2" spans="1:2" x14ac:dyDescent="0.3">
      <c r="A2" t="s">
        <v>568</v>
      </c>
      <c r="B2" s="2">
        <v>10</v>
      </c>
    </row>
    <row r="3" spans="1:2" x14ac:dyDescent="0.3">
      <c r="A3" t="s">
        <v>569</v>
      </c>
      <c r="B3" s="2">
        <v>6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DD019-08F0-4163-8106-6749E2AC929E}">
  <dimension ref="A1:F4"/>
  <sheetViews>
    <sheetView workbookViewId="0">
      <selection activeCell="K9" sqref="K9"/>
    </sheetView>
  </sheetViews>
  <sheetFormatPr baseColWidth="10" defaultRowHeight="14.4" x14ac:dyDescent="0.3"/>
  <cols>
    <col min="1" max="1" width="22.44140625" bestFit="1" customWidth="1"/>
    <col min="2" max="2" width="25.109375" bestFit="1" customWidth="1"/>
    <col min="3" max="4" width="22.6640625" bestFit="1" customWidth="1"/>
    <col min="5" max="5" width="7.44140625" customWidth="1"/>
    <col min="6" max="6" width="22.44140625" bestFit="1" customWidth="1"/>
  </cols>
  <sheetData>
    <row r="1" spans="1:6" x14ac:dyDescent="0.3">
      <c r="A1" t="s">
        <v>550</v>
      </c>
      <c r="B1" t="s">
        <v>594</v>
      </c>
      <c r="C1" t="s">
        <v>595</v>
      </c>
      <c r="D1" t="s">
        <v>596</v>
      </c>
      <c r="F1" s="1" t="s">
        <v>610</v>
      </c>
    </row>
    <row r="2" spans="1:6" x14ac:dyDescent="0.3">
      <c r="A2" t="s">
        <v>600</v>
      </c>
      <c r="B2" s="17"/>
      <c r="C2" s="17">
        <v>2000</v>
      </c>
      <c r="D2" t="s">
        <v>596</v>
      </c>
      <c r="F2" t="str" cm="1">
        <f t="array" ref="F2:F3">_xlfn._xlws.FILTER(lst_lprpnp_type[libelle],lst_lprpnp_type[valeur_impact]&lt;&gt;"")</f>
        <v>Haie vive</v>
      </c>
    </row>
    <row r="3" spans="1:6" x14ac:dyDescent="0.3">
      <c r="A3" t="s">
        <v>592</v>
      </c>
      <c r="B3" s="17">
        <v>100</v>
      </c>
      <c r="C3" s="17">
        <v>100</v>
      </c>
      <c r="D3" t="s">
        <v>599</v>
      </c>
      <c r="F3" t="str">
        <v>Buisson (Hors zone à bâtir)</v>
      </c>
    </row>
    <row r="4" spans="1:6" x14ac:dyDescent="0.3">
      <c r="A4" t="s">
        <v>593</v>
      </c>
      <c r="B4" s="17">
        <v>100</v>
      </c>
      <c r="C4" s="17">
        <v>100</v>
      </c>
      <c r="D4" t="s">
        <v>597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302E7-792F-461D-AF8D-12A739086AFC}">
  <dimension ref="A2:C13"/>
  <sheetViews>
    <sheetView workbookViewId="0">
      <selection activeCell="K9" sqref="K9"/>
    </sheetView>
  </sheetViews>
  <sheetFormatPr baseColWidth="10" defaultRowHeight="14.4" x14ac:dyDescent="0.3"/>
  <cols>
    <col min="1" max="1" width="42.44140625" bestFit="1" customWidth="1"/>
    <col min="2" max="2" width="16.44140625" customWidth="1"/>
    <col min="3" max="3" width="15.33203125" customWidth="1"/>
  </cols>
  <sheetData>
    <row r="2" spans="1:3" x14ac:dyDescent="0.3">
      <c r="A2" t="s">
        <v>550</v>
      </c>
      <c r="B2" t="s">
        <v>595</v>
      </c>
      <c r="C2" t="s">
        <v>596</v>
      </c>
    </row>
    <row r="3" spans="1:3" x14ac:dyDescent="0.3">
      <c r="A3" t="s">
        <v>614</v>
      </c>
      <c r="B3" s="17">
        <v>350</v>
      </c>
      <c r="C3" t="s">
        <v>597</v>
      </c>
    </row>
    <row r="4" spans="1:3" x14ac:dyDescent="0.3">
      <c r="A4" t="s">
        <v>615</v>
      </c>
      <c r="B4" s="17">
        <v>300</v>
      </c>
      <c r="C4" t="s">
        <v>623</v>
      </c>
    </row>
    <row r="5" spans="1:3" x14ac:dyDescent="0.3">
      <c r="A5" t="s">
        <v>616</v>
      </c>
      <c r="B5" s="17">
        <v>1000</v>
      </c>
      <c r="C5" t="s">
        <v>597</v>
      </c>
    </row>
    <row r="6" spans="1:3" x14ac:dyDescent="0.3">
      <c r="A6" t="s">
        <v>617</v>
      </c>
      <c r="B6" s="17">
        <v>800</v>
      </c>
      <c r="C6" t="s">
        <v>624</v>
      </c>
    </row>
    <row r="7" spans="1:3" x14ac:dyDescent="0.3">
      <c r="A7" t="s">
        <v>618</v>
      </c>
      <c r="B7" s="17">
        <v>700</v>
      </c>
      <c r="C7" t="s">
        <v>624</v>
      </c>
    </row>
    <row r="8" spans="1:3" x14ac:dyDescent="0.3">
      <c r="A8" t="s">
        <v>619</v>
      </c>
      <c r="B8" s="17">
        <v>700</v>
      </c>
      <c r="C8" t="s">
        <v>624</v>
      </c>
    </row>
    <row r="9" spans="1:3" x14ac:dyDescent="0.3">
      <c r="A9" t="s">
        <v>625</v>
      </c>
      <c r="B9" s="17">
        <v>250</v>
      </c>
      <c r="C9" t="s">
        <v>624</v>
      </c>
    </row>
    <row r="10" spans="1:3" x14ac:dyDescent="0.3">
      <c r="A10" t="s">
        <v>626</v>
      </c>
      <c r="B10" s="17">
        <v>350</v>
      </c>
      <c r="C10" t="s">
        <v>624</v>
      </c>
    </row>
    <row r="11" spans="1:3" x14ac:dyDescent="0.3">
      <c r="A11" t="s">
        <v>621</v>
      </c>
      <c r="B11" s="17">
        <v>100</v>
      </c>
      <c r="C11" t="s">
        <v>597</v>
      </c>
    </row>
    <row r="12" spans="1:3" x14ac:dyDescent="0.3">
      <c r="A12" t="s">
        <v>622</v>
      </c>
      <c r="B12" s="17">
        <v>250</v>
      </c>
      <c r="C12" t="s">
        <v>597</v>
      </c>
    </row>
    <row r="13" spans="1:3" x14ac:dyDescent="0.3">
      <c r="A13" t="s">
        <v>620</v>
      </c>
      <c r="B13" s="17"/>
      <c r="C13" t="s">
        <v>627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100759-E26D-4B0A-97D3-C67725CF13C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IMPACT</vt:lpstr>
      <vt:lpstr>COMPENSATION</vt:lpstr>
      <vt:lpstr>RECHERCHE</vt:lpstr>
      <vt:lpstr>lst_essence</vt:lpstr>
      <vt:lpstr>lst_circonference</vt:lpstr>
      <vt:lpstr>lst_sanitaire</vt:lpstr>
      <vt:lpstr>lst_esthetique</vt:lpstr>
      <vt:lpstr>lst_situation</vt:lpstr>
      <vt:lpstr>lst_type</vt:lpstr>
      <vt:lpstr>lst_alternative</vt:lpstr>
      <vt:lpstr>lprpnp_categorie_recherche</vt:lpstr>
      <vt:lpstr>lst_categorie_essence</vt:lpstr>
      <vt:lpstr>lst_lprpnp_essence_recherche</vt:lpstr>
      <vt:lpstr>lst_lprpnp_type_autre</vt:lpstr>
      <vt:lpstr>COMPENSATION!Zone_d_impression</vt:lpstr>
      <vt:lpstr>IMPACT!Zone_d_impression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Raymondon</dc:creator>
  <cp:lastModifiedBy>Antoine Nicolet</cp:lastModifiedBy>
  <dcterms:created xsi:type="dcterms:W3CDTF">2026-03-23T10:17:40Z</dcterms:created>
  <dcterms:modified xsi:type="dcterms:W3CDTF">2026-09-04T10:42:35Z</dcterms:modified>
</cp:coreProperties>
</file>